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nnie Berkemeyer\EPC Dropbox\Bonnie Berkemeyer\Food Service\SY 2024-2025\Final Results to be shared with EPC Foodservice News\Dairy\"/>
    </mc:Choice>
  </mc:AlternateContent>
  <xr:revisionPtr revIDLastSave="0" documentId="13_ncr:1_{81B67D81-6122-49F0-B017-C287F262245D}" xr6:coauthVersionLast="47" xr6:coauthVersionMax="47" xr10:uidLastSave="{00000000-0000-0000-0000-000000000000}"/>
  <bookViews>
    <workbookView xWindow="-28920" yWindow="-120" windowWidth="29040" windowHeight="15840" xr2:uid="{1D28494C-337A-4908-A167-44F9495B8741}"/>
  </bookViews>
  <sheets>
    <sheet name="23-24 Dairy Items" sheetId="2" r:id="rId1"/>
    <sheet name="Dayton Pub Trailer Drop Price" sheetId="4" r:id="rId2"/>
  </sheets>
  <definedNames>
    <definedName name="_xlnm._FilterDatabase" localSheetId="0" hidden="1">'23-24 Dairy Items'!$A$3:$J$3</definedName>
    <definedName name="_xlnm._FilterDatabase" localSheetId="1" hidden="1">'Dayton Pub Trailer Drop Price'!$A$2:$DV$2</definedName>
    <definedName name="_xlnm.Print_Area" localSheetId="0">'23-24 Dairy Items'!$A$1:$K$348</definedName>
    <definedName name="_xlnm.Print_Titles" localSheetId="0">'23-24 Dairy Items'!$1:$3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0" i="2" l="1"/>
  <c r="G90" i="2" s="1"/>
  <c r="H90" i="2"/>
  <c r="F92" i="2"/>
  <c r="G92" i="2" s="1"/>
  <c r="H92" i="2"/>
  <c r="F94" i="2"/>
  <c r="G94" i="2" s="1"/>
  <c r="H94" i="2"/>
  <c r="F93" i="2"/>
  <c r="G93" i="2" s="1"/>
  <c r="H93" i="2"/>
  <c r="F91" i="2"/>
  <c r="G91" i="2" s="1"/>
  <c r="F96" i="2"/>
  <c r="G96" i="2" s="1"/>
  <c r="H96" i="2"/>
  <c r="F98" i="2"/>
  <c r="G98" i="2" s="1"/>
  <c r="H98" i="2"/>
  <c r="F100" i="2"/>
  <c r="G100" i="2" s="1"/>
  <c r="H100" i="2"/>
  <c r="F99" i="2"/>
  <c r="G99" i="2" s="1"/>
  <c r="H99" i="2"/>
  <c r="H345" i="2"/>
  <c r="G345" i="2"/>
  <c r="H339" i="2"/>
  <c r="G339" i="2"/>
  <c r="H332" i="2"/>
  <c r="G332" i="2"/>
  <c r="H330" i="2"/>
  <c r="G330" i="2"/>
  <c r="H307" i="2"/>
  <c r="G307" i="2"/>
  <c r="H297" i="2"/>
  <c r="G297" i="2"/>
  <c r="H288" i="2"/>
  <c r="G288" i="2"/>
  <c r="H277" i="2"/>
  <c r="G277" i="2"/>
  <c r="H264" i="2"/>
  <c r="G264" i="2"/>
  <c r="G258" i="2"/>
  <c r="H247" i="2"/>
  <c r="G247" i="2"/>
  <c r="H239" i="2"/>
  <c r="G239" i="2"/>
  <c r="H226" i="2"/>
  <c r="G226" i="2"/>
  <c r="H213" i="2"/>
  <c r="G213" i="2"/>
  <c r="H200" i="2"/>
  <c r="G200" i="2"/>
  <c r="H195" i="2"/>
  <c r="G195" i="2"/>
  <c r="H187" i="2"/>
  <c r="G187" i="2"/>
  <c r="H178" i="2"/>
  <c r="G178" i="2"/>
  <c r="H162" i="2"/>
  <c r="G162" i="2"/>
  <c r="H151" i="2"/>
  <c r="G151" i="2"/>
  <c r="H136" i="2"/>
  <c r="G136" i="2"/>
  <c r="H115" i="2"/>
  <c r="F115" i="2"/>
  <c r="G115" i="2" s="1"/>
  <c r="H109" i="2"/>
  <c r="F109" i="2"/>
  <c r="G109" i="2" s="1"/>
  <c r="H103" i="2"/>
  <c r="F103" i="2"/>
  <c r="G103" i="2" s="1"/>
  <c r="H97" i="2"/>
  <c r="F97" i="2"/>
  <c r="G97" i="2" s="1"/>
  <c r="H91" i="2"/>
  <c r="H81" i="2"/>
  <c r="F81" i="2"/>
  <c r="G81" i="2" s="1"/>
  <c r="H68" i="2"/>
  <c r="F68" i="2"/>
  <c r="G68" i="2" s="1"/>
  <c r="H57" i="2"/>
  <c r="F57" i="2"/>
  <c r="G57" i="2" s="1"/>
  <c r="H45" i="2"/>
  <c r="F45" i="2"/>
  <c r="G45" i="2" s="1"/>
  <c r="H33" i="2"/>
  <c r="F33" i="2"/>
  <c r="G33" i="2" s="1"/>
  <c r="H21" i="2"/>
  <c r="F21" i="2"/>
  <c r="G21" i="2" s="1"/>
  <c r="H10" i="2"/>
  <c r="F10" i="2"/>
  <c r="G10" i="2" s="1"/>
  <c r="H344" i="2"/>
  <c r="G344" i="2"/>
  <c r="H338" i="2"/>
  <c r="G338" i="2"/>
  <c r="H336" i="2"/>
  <c r="G336" i="2"/>
  <c r="H329" i="2"/>
  <c r="G329" i="2"/>
  <c r="H306" i="2"/>
  <c r="G306" i="2"/>
  <c r="H296" i="2"/>
  <c r="G296" i="2"/>
  <c r="H287" i="2"/>
  <c r="G287" i="2"/>
  <c r="H276" i="2"/>
  <c r="G276" i="2"/>
  <c r="H263" i="2"/>
  <c r="G263" i="2"/>
  <c r="H254" i="2"/>
  <c r="G254" i="2"/>
  <c r="H246" i="2"/>
  <c r="G246" i="2"/>
  <c r="H238" i="2"/>
  <c r="G238" i="2"/>
  <c r="H225" i="2"/>
  <c r="G225" i="2"/>
  <c r="H217" i="2"/>
  <c r="G217" i="2"/>
  <c r="H204" i="2"/>
  <c r="G204" i="2"/>
  <c r="H194" i="2"/>
  <c r="G194" i="2"/>
  <c r="H186" i="2"/>
  <c r="G186" i="2"/>
  <c r="H177" i="2"/>
  <c r="G177" i="2"/>
  <c r="H161" i="2"/>
  <c r="G161" i="2"/>
  <c r="H150" i="2"/>
  <c r="G150" i="2"/>
  <c r="H135" i="2"/>
  <c r="G135" i="2"/>
  <c r="H117" i="2"/>
  <c r="F117" i="2"/>
  <c r="G117" i="2" s="1"/>
  <c r="H111" i="2"/>
  <c r="F111" i="2"/>
  <c r="G111" i="2" s="1"/>
  <c r="H105" i="2"/>
  <c r="F105" i="2"/>
  <c r="G105" i="2" s="1"/>
  <c r="H83" i="2"/>
  <c r="F83" i="2"/>
  <c r="G83" i="2" s="1"/>
  <c r="H70" i="2"/>
  <c r="F70" i="2"/>
  <c r="G70" i="2" s="1"/>
  <c r="H59" i="2"/>
  <c r="F59" i="2"/>
  <c r="G59" i="2" s="1"/>
  <c r="H47" i="2"/>
  <c r="F47" i="2"/>
  <c r="G47" i="2" s="1"/>
  <c r="H35" i="2"/>
  <c r="F35" i="2"/>
  <c r="G35" i="2" s="1"/>
  <c r="H23" i="2"/>
  <c r="F23" i="2"/>
  <c r="G23" i="2" s="1"/>
  <c r="H12" i="2"/>
  <c r="F12" i="2"/>
  <c r="G12" i="2" s="1"/>
  <c r="H343" i="2"/>
  <c r="G343" i="2"/>
  <c r="H337" i="2"/>
  <c r="G337" i="2"/>
  <c r="H335" i="2"/>
  <c r="G335" i="2"/>
  <c r="H326" i="2"/>
  <c r="G326" i="2"/>
  <c r="H303" i="2"/>
  <c r="G303" i="2"/>
  <c r="H293" i="2"/>
  <c r="G293" i="2"/>
  <c r="H284" i="2"/>
  <c r="G284" i="2"/>
  <c r="H278" i="2"/>
  <c r="G278" i="2"/>
  <c r="H265" i="2"/>
  <c r="G265" i="2"/>
  <c r="H255" i="2"/>
  <c r="G255" i="2"/>
  <c r="H248" i="2"/>
  <c r="G248" i="2"/>
  <c r="H240" i="2"/>
  <c r="G240" i="2"/>
  <c r="H227" i="2"/>
  <c r="G227" i="2"/>
  <c r="H214" i="2"/>
  <c r="G214" i="2"/>
  <c r="H201" i="2"/>
  <c r="G201" i="2"/>
  <c r="H191" i="2"/>
  <c r="G191" i="2"/>
  <c r="H183" i="2"/>
  <c r="G183" i="2"/>
  <c r="H174" i="2"/>
  <c r="G174" i="2"/>
  <c r="H163" i="2"/>
  <c r="G163" i="2"/>
  <c r="H153" i="2"/>
  <c r="G153" i="2"/>
  <c r="H138" i="2"/>
  <c r="G138" i="2"/>
  <c r="H114" i="2"/>
  <c r="F114" i="2"/>
  <c r="G114" i="2" s="1"/>
  <c r="H108" i="2"/>
  <c r="F108" i="2"/>
  <c r="G108" i="2" s="1"/>
  <c r="H102" i="2"/>
  <c r="F102" i="2"/>
  <c r="G102" i="2" s="1"/>
  <c r="H80" i="2"/>
  <c r="F80" i="2"/>
  <c r="G80" i="2" s="1"/>
  <c r="H67" i="2"/>
  <c r="F67" i="2"/>
  <c r="G67" i="2" s="1"/>
  <c r="H56" i="2"/>
  <c r="F56" i="2"/>
  <c r="G56" i="2" s="1"/>
  <c r="H44" i="2"/>
  <c r="F44" i="2"/>
  <c r="G44" i="2" s="1"/>
  <c r="H32" i="2"/>
  <c r="F32" i="2"/>
  <c r="G32" i="2" s="1"/>
  <c r="H20" i="2"/>
  <c r="F20" i="2"/>
  <c r="G20" i="2" s="1"/>
  <c r="H9" i="2"/>
  <c r="F9" i="2"/>
  <c r="G9" i="2" s="1"/>
  <c r="H347" i="2"/>
  <c r="G347" i="2"/>
  <c r="H341" i="2"/>
  <c r="G341" i="2"/>
  <c r="H334" i="2"/>
  <c r="G334" i="2"/>
  <c r="H328" i="2"/>
  <c r="G328" i="2"/>
  <c r="H305" i="2"/>
  <c r="G305" i="2"/>
  <c r="H295" i="2"/>
  <c r="G295" i="2"/>
  <c r="H286" i="2"/>
  <c r="G286" i="2"/>
  <c r="H280" i="2"/>
  <c r="G280" i="2"/>
  <c r="H267" i="2"/>
  <c r="G267" i="2"/>
  <c r="H257" i="2"/>
  <c r="G257" i="2"/>
  <c r="H250" i="2"/>
  <c r="G250" i="2"/>
  <c r="H242" i="2"/>
  <c r="G242" i="2"/>
  <c r="H229" i="2"/>
  <c r="G229" i="2"/>
  <c r="H216" i="2"/>
  <c r="G216" i="2"/>
  <c r="H203" i="2"/>
  <c r="G203" i="2"/>
  <c r="H193" i="2"/>
  <c r="G193" i="2"/>
  <c r="H185" i="2"/>
  <c r="G185" i="2"/>
  <c r="H176" i="2"/>
  <c r="G176" i="2"/>
  <c r="H165" i="2"/>
  <c r="G165" i="2"/>
  <c r="H154" i="2"/>
  <c r="G154" i="2"/>
  <c r="H139" i="2"/>
  <c r="G139" i="2"/>
  <c r="H118" i="2"/>
  <c r="F118" i="2"/>
  <c r="G118" i="2" s="1"/>
  <c r="H112" i="2"/>
  <c r="F112" i="2"/>
  <c r="G112" i="2" s="1"/>
  <c r="H106" i="2"/>
  <c r="F106" i="2"/>
  <c r="G106" i="2" s="1"/>
  <c r="H84" i="2"/>
  <c r="F84" i="2"/>
  <c r="G84" i="2" s="1"/>
  <c r="H71" i="2"/>
  <c r="F71" i="2"/>
  <c r="G71" i="2" s="1"/>
  <c r="H60" i="2"/>
  <c r="F60" i="2"/>
  <c r="G60" i="2" s="1"/>
  <c r="H48" i="2"/>
  <c r="F48" i="2"/>
  <c r="G48" i="2" s="1"/>
  <c r="H36" i="2"/>
  <c r="F36" i="2"/>
  <c r="G36" i="2" s="1"/>
  <c r="H24" i="2"/>
  <c r="F24" i="2"/>
  <c r="G24" i="2" s="1"/>
  <c r="H13" i="2"/>
  <c r="F13" i="2"/>
  <c r="G13" i="2" s="1"/>
  <c r="H346" i="2"/>
  <c r="G346" i="2"/>
  <c r="H340" i="2"/>
  <c r="G340" i="2"/>
  <c r="H333" i="2"/>
  <c r="G333" i="2"/>
  <c r="H327" i="2"/>
  <c r="G327" i="2"/>
  <c r="H304" i="2"/>
  <c r="G304" i="2"/>
  <c r="H294" i="2"/>
  <c r="G294" i="2"/>
  <c r="H285" i="2"/>
  <c r="G285" i="2"/>
  <c r="H279" i="2"/>
  <c r="G279" i="2"/>
  <c r="H266" i="2"/>
  <c r="G266" i="2"/>
  <c r="H256" i="2"/>
  <c r="G256" i="2"/>
  <c r="H249" i="2"/>
  <c r="G249" i="2"/>
  <c r="H241" i="2"/>
  <c r="G241" i="2"/>
  <c r="H228" i="2"/>
  <c r="G228" i="2"/>
  <c r="H215" i="2"/>
  <c r="G215" i="2"/>
  <c r="H202" i="2"/>
  <c r="G202" i="2"/>
  <c r="H192" i="2"/>
  <c r="G192" i="2"/>
  <c r="H184" i="2"/>
  <c r="G184" i="2"/>
  <c r="H175" i="2"/>
  <c r="G175" i="2"/>
  <c r="H164" i="2"/>
  <c r="G164" i="2"/>
  <c r="H152" i="2"/>
  <c r="G152" i="2"/>
  <c r="H137" i="2"/>
  <c r="G137" i="2"/>
  <c r="H116" i="2"/>
  <c r="F116" i="2"/>
  <c r="G116" i="2" s="1"/>
  <c r="H110" i="2"/>
  <c r="F110" i="2"/>
  <c r="G110" i="2" s="1"/>
  <c r="H104" i="2"/>
  <c r="F104" i="2"/>
  <c r="G104" i="2" s="1"/>
  <c r="H82" i="2"/>
  <c r="F82" i="2"/>
  <c r="G82" i="2" s="1"/>
  <c r="H69" i="2"/>
  <c r="F69" i="2"/>
  <c r="G69" i="2" s="1"/>
  <c r="H58" i="2"/>
  <c r="F58" i="2"/>
  <c r="G58" i="2" s="1"/>
  <c r="H46" i="2"/>
  <c r="F46" i="2"/>
  <c r="G46" i="2" s="1"/>
  <c r="H34" i="2"/>
  <c r="F34" i="2"/>
  <c r="G34" i="2" s="1"/>
  <c r="H22" i="2"/>
  <c r="F22" i="2"/>
  <c r="G22" i="2" s="1"/>
  <c r="H11" i="2"/>
  <c r="F11" i="2"/>
  <c r="G11" i="2" s="1"/>
</calcChain>
</file>

<file path=xl/sharedStrings.xml><?xml version="1.0" encoding="utf-8"?>
<sst xmlns="http://schemas.openxmlformats.org/spreadsheetml/2006/main" count="1523" uniqueCount="154">
  <si>
    <t>Bid #</t>
  </si>
  <si>
    <t>Item Description</t>
  </si>
  <si>
    <t>Base Unit of Measure</t>
  </si>
  <si>
    <t>Half Pint</t>
  </si>
  <si>
    <t>4 Fl Oz</t>
  </si>
  <si>
    <t>5 Lb</t>
  </si>
  <si>
    <t>Cottage Cheese, Small Curd, 1%</t>
  </si>
  <si>
    <t>Gallon</t>
  </si>
  <si>
    <t>Pint</t>
  </si>
  <si>
    <t xml:space="preserve">Cottage Cheese, Small Curd,  4% </t>
  </si>
  <si>
    <t>5 lb</t>
  </si>
  <si>
    <t>Milk, White , Whole PP 75/Cs 4 oz</t>
  </si>
  <si>
    <t>Milk, White , 2% PP 75/Cs 4 oz</t>
  </si>
  <si>
    <t>Juice, Apple, 100% juice</t>
  </si>
  <si>
    <t>Juice, Fruit Punch , 100%</t>
  </si>
  <si>
    <t>Milk,  Chocolate 1%,  1/2 Gallon</t>
  </si>
  <si>
    <t>Milk, Chocolate 1%, Gallon</t>
  </si>
  <si>
    <t>Milk, White  1% , Gallon</t>
  </si>
  <si>
    <t>Juice, Orange Juice 100%, 4 oz</t>
  </si>
  <si>
    <t>Milk, Chocolate, 1% BF, Plastic Container, Half Pint</t>
  </si>
  <si>
    <t>Milk, Chocolate, in cartons, 1% BF, Half Pint</t>
  </si>
  <si>
    <t>Milk, Chocolate, in cartons, skim, Half Pint</t>
  </si>
  <si>
    <t>Milk, Chocolate, Skim, Plastic Container, Half Pint</t>
  </si>
  <si>
    <t>Milk, Orange crème, in cartons, 1%, Half Pint</t>
  </si>
  <si>
    <t>Milk, Soy, Half Pint</t>
  </si>
  <si>
    <t>Milk, Strawberry, in cartons, 1% BF, Half Pint</t>
  </si>
  <si>
    <t>Milk, Strawberry, in cartons, skim, Half Pint</t>
  </si>
  <si>
    <t>Milk, Strawberry, Skim (Fat Free), Plastic Container, Half Pint</t>
  </si>
  <si>
    <t>Milk, Vanilla, in cartons, 1%, Half Pint</t>
  </si>
  <si>
    <t>Milk, White, 1% BF, Plastic Container, Half Pint</t>
  </si>
  <si>
    <t>Milk, White, 2%, Gallon</t>
  </si>
  <si>
    <t>Milk, White, Homogenized, Gallon</t>
  </si>
  <si>
    <t>Milk, White, in cartons, 1% BF, Half Pint</t>
  </si>
  <si>
    <t>Milk, White, in cartons, 2% BF, Half Pint</t>
  </si>
  <si>
    <t>Milk, White, in cartons, skim, Half Pint</t>
  </si>
  <si>
    <t>Milk, White, Skim, Plastic Container, Half Pint</t>
  </si>
  <si>
    <t>Milk, White, Whole, In Cartons, Half Pint</t>
  </si>
  <si>
    <t>Sour Cream, Heavy  5 LB.</t>
  </si>
  <si>
    <t>Milk, Chocolate 1%  Chugs, 20 Case, Pint</t>
  </si>
  <si>
    <t>Milk, White 1%,  1/2 gallon</t>
  </si>
  <si>
    <t>Milk, White, 100% Lactose Free, shelf stable, 1/2 Gallon</t>
  </si>
  <si>
    <t>Milk,White  100% Lactose Free, shelf stable, Half Pint</t>
  </si>
  <si>
    <t>Milk, White Skim, Gallon</t>
  </si>
  <si>
    <t>Buttermilk, Low Fat, 1/2 Gallon</t>
  </si>
  <si>
    <t>Half Gallon</t>
  </si>
  <si>
    <t>Juice, Orange Juice 100%</t>
  </si>
  <si>
    <t>Milk, Chocolate, Whole, 20 Case, Pint</t>
  </si>
  <si>
    <t>Dairy Name</t>
  </si>
  <si>
    <t>With Equipment Rental Unit Price (0.0000)</t>
  </si>
  <si>
    <t>Without Equipment Rental Unit Price (0.0000)</t>
  </si>
  <si>
    <t>Brand</t>
  </si>
  <si>
    <t>UPC Code</t>
  </si>
  <si>
    <t>Item Code</t>
  </si>
  <si>
    <t>Milk, Chocolate Skim, Gallon</t>
  </si>
  <si>
    <t xml:space="preserve">2.5 Gallon  </t>
  </si>
  <si>
    <t>CF IC Mix 6% Prem SS Van Cs 2/2.5 Gallon</t>
  </si>
  <si>
    <t>CF IC Mix 5% PREM SS Choc Cs 2/ 2.5 Gallon</t>
  </si>
  <si>
    <t>24-25 Annual Proj Volume</t>
  </si>
  <si>
    <t xml:space="preserve"> </t>
  </si>
  <si>
    <t>EPC/OMERESA/STARK     SY24-25 Dairy: Extension Year One (from original 23-24 RFP)</t>
  </si>
  <si>
    <t>ALL PRICING AS OF MAY 1,  2024</t>
  </si>
  <si>
    <t>Borden</t>
  </si>
  <si>
    <t>Titusville</t>
  </si>
  <si>
    <t>Slim Trim</t>
  </si>
  <si>
    <t>EPC/OMERESA/STARK     SY24-25 Dairy</t>
  </si>
  <si>
    <t>Total Annual Estimated Volume</t>
  </si>
  <si>
    <t>Dayton Public Schools Trailer Drop Unit price 0.000</t>
  </si>
  <si>
    <t>DFA/ REITER</t>
  </si>
  <si>
    <t>TRU MOO</t>
  </si>
  <si>
    <t>DAIRY PURE</t>
  </si>
  <si>
    <t>REITER</t>
  </si>
  <si>
    <t>ARDMORE FARMS</t>
  </si>
  <si>
    <t>RANK</t>
  </si>
  <si>
    <t>X</t>
  </si>
  <si>
    <t xml:space="preserve">Schenkel </t>
  </si>
  <si>
    <t>TMOO</t>
  </si>
  <si>
    <t xml:space="preserve">Kemps </t>
  </si>
  <si>
    <t>Kemps</t>
  </si>
  <si>
    <t>Turner</t>
  </si>
  <si>
    <t>Reiter</t>
  </si>
  <si>
    <t>Country Fresh</t>
  </si>
  <si>
    <t>DFA, REITER DAIRY</t>
  </si>
  <si>
    <t>Tru Moo</t>
  </si>
  <si>
    <t>Dairy Pure</t>
  </si>
  <si>
    <t>Mulu</t>
  </si>
  <si>
    <t>Ardmore Farms</t>
  </si>
  <si>
    <t>Prairie Farms</t>
  </si>
  <si>
    <t>72730-26616</t>
  </si>
  <si>
    <t>72730-23608</t>
  </si>
  <si>
    <t>72730-23602</t>
  </si>
  <si>
    <t>72730-22605</t>
  </si>
  <si>
    <t>72730-21604</t>
  </si>
  <si>
    <t>72730-23226</t>
  </si>
  <si>
    <t>72730-29603</t>
  </si>
  <si>
    <t>72730-26416</t>
  </si>
  <si>
    <t>72730-26406</t>
  </si>
  <si>
    <t>72730-26210</t>
  </si>
  <si>
    <t>72730-23208</t>
  </si>
  <si>
    <t>72730-23220</t>
  </si>
  <si>
    <t>72730-25313</t>
  </si>
  <si>
    <t>72730-26125</t>
  </si>
  <si>
    <t>72730-23117</t>
  </si>
  <si>
    <t>72730-23110</t>
  </si>
  <si>
    <t>72730-22110</t>
  </si>
  <si>
    <t>72730-21110</t>
  </si>
  <si>
    <t>72730-31211</t>
  </si>
  <si>
    <t>72730-32102</t>
  </si>
  <si>
    <t xml:space="preserve">SmithFoods </t>
  </si>
  <si>
    <t>Smith</t>
  </si>
  <si>
    <t>United: Fayette/Scioto/Madison</t>
  </si>
  <si>
    <t>71580-00167-1</t>
  </si>
  <si>
    <t>8-52244-00654-2</t>
  </si>
  <si>
    <t>71580-00087-2</t>
  </si>
  <si>
    <t>71580-00067-4</t>
  </si>
  <si>
    <t>71580-00027-8</t>
  </si>
  <si>
    <t>71580-00007-0</t>
  </si>
  <si>
    <t>71580-01117-5</t>
  </si>
  <si>
    <t>71580-01541-8</t>
  </si>
  <si>
    <t>71580-01168-7</t>
  </si>
  <si>
    <t>71580-01205-9</t>
  </si>
  <si>
    <t>71580-00128-2</t>
  </si>
  <si>
    <t>71580-01696-5</t>
  </si>
  <si>
    <t>71580-00071-1</t>
  </si>
  <si>
    <t>71580-00102-2</t>
  </si>
  <si>
    <t>71580-00151-0</t>
  </si>
  <si>
    <t>71580-01692-7</t>
  </si>
  <si>
    <t>71580-00090-2</t>
  </si>
  <si>
    <t>71580-01201-1</t>
  </si>
  <si>
    <t>71580-01202-8</t>
  </si>
  <si>
    <t>8-52244-00677-1</t>
  </si>
  <si>
    <t>71580-01053-0</t>
  </si>
  <si>
    <t>TBD</t>
  </si>
  <si>
    <t>8-52244-00676-4</t>
  </si>
  <si>
    <t>71580-01448-0</t>
  </si>
  <si>
    <t>RF 6% VAN MIX GAL</t>
  </si>
  <si>
    <t>71580-00650-8</t>
  </si>
  <si>
    <t>RF 5% CHOC MIX GAL</t>
  </si>
  <si>
    <t>71580-00651-5</t>
  </si>
  <si>
    <t>STRAWS CASE</t>
  </si>
  <si>
    <t>CASE</t>
  </si>
  <si>
    <t>Milk,Chocolate SKIM, 20 Case Pint</t>
  </si>
  <si>
    <t>71580-00168-8</t>
  </si>
  <si>
    <t>United-Highland</t>
  </si>
  <si>
    <t>United- Main</t>
  </si>
  <si>
    <t>United-Washington</t>
  </si>
  <si>
    <t xml:space="preserve">United-Stark  </t>
  </si>
  <si>
    <t>NO BID</t>
  </si>
  <si>
    <t>PF</t>
  </si>
  <si>
    <t>72730-26627</t>
  </si>
  <si>
    <t>PANTRY FRESH</t>
  </si>
  <si>
    <t>72730-26640</t>
  </si>
  <si>
    <t>00000-00000</t>
  </si>
  <si>
    <t>Prairie Farms- Akron, East Side Jersey</t>
  </si>
  <si>
    <t>RANKING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</si>
</sst>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&quot;$&quot;#,##0.0000"/>
    <numFmt numFmtId="165" formatCode="#,##0.0"/>
    <numFmt numFmtId="166" formatCode="#,##0.00000000"/>
    <numFmt numFmtId="167" formatCode="0.0000"/>
    <numFmt numFmtId="168" formatCode="_(&quot;$&quot;* #,##0.0000_);_(&quot;$&quot;* \(#,##0.0000\);_(&quot;$&quot;* &quot;-&quot;??_);_(@_)"/>
    <numFmt numFmtId="169" formatCode="#,##0.0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69">
    <xf numFmtId="0" fontId="0" fillId="0" borderId="0" xfId="0"/>
    <xf numFmtId="0" fontId="1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165" fontId="2" fillId="8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6" borderId="1" xfId="0" applyNumberFormat="1" applyFont="1" applyFill="1" applyBorder="1" applyAlignment="1" applyProtection="1">
      <alignment vertical="center" wrapText="1"/>
      <protection locked="0"/>
    </xf>
    <xf numFmtId="0" fontId="2" fillId="6" borderId="1" xfId="0" applyFont="1" applyFill="1" applyBorder="1" applyAlignment="1" applyProtection="1">
      <alignment vertical="center" wrapText="1"/>
      <protection locked="0"/>
    </xf>
    <xf numFmtId="164" fontId="0" fillId="3" borderId="1" xfId="0" applyNumberFormat="1" applyFill="1" applyBorder="1" applyAlignment="1">
      <alignment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vertical="center" wrapText="1"/>
    </xf>
    <xf numFmtId="165" fontId="2" fillId="9" borderId="1" xfId="0" applyNumberFormat="1" applyFont="1" applyFill="1" applyBorder="1" applyAlignment="1">
      <alignment horizontal="center" vertical="center"/>
    </xf>
    <xf numFmtId="166" fontId="2" fillId="9" borderId="1" xfId="0" applyNumberFormat="1" applyFont="1" applyFill="1" applyBorder="1" applyAlignment="1" applyProtection="1">
      <alignment vertical="center" wrapText="1"/>
      <protection locked="0"/>
    </xf>
    <xf numFmtId="0" fontId="2" fillId="9" borderId="1" xfId="0" applyFont="1" applyFill="1" applyBorder="1" applyAlignment="1" applyProtection="1">
      <alignment vertical="center" wrapText="1"/>
      <protection locked="0"/>
    </xf>
    <xf numFmtId="0" fontId="2" fillId="9" borderId="1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3" borderId="3" xfId="0" applyFill="1" applyBorder="1" applyAlignment="1">
      <alignment vertic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3" fontId="1" fillId="5" borderId="11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167" fontId="1" fillId="5" borderId="11" xfId="0" applyNumberFormat="1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5" borderId="3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7" fontId="2" fillId="10" borderId="1" xfId="0" applyNumberFormat="1" applyFont="1" applyFill="1" applyBorder="1" applyAlignment="1" applyProtection="1">
      <alignment vertical="center" wrapText="1"/>
      <protection locked="0"/>
    </xf>
    <xf numFmtId="0" fontId="2" fillId="6" borderId="14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3" xfId="0" applyFont="1" applyFill="1" applyBorder="1" applyAlignment="1">
      <alignment vertical="center"/>
    </xf>
    <xf numFmtId="167" fontId="0" fillId="3" borderId="1" xfId="0" applyNumberFormat="1" applyFill="1" applyBorder="1" applyAlignment="1">
      <alignment vertical="center" wrapText="1"/>
    </xf>
    <xf numFmtId="0" fontId="0" fillId="3" borderId="2" xfId="0" applyFill="1" applyBorder="1" applyAlignment="1">
      <alignment vertical="center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vertical="center" wrapText="1"/>
    </xf>
    <xf numFmtId="3" fontId="2" fillId="11" borderId="1" xfId="0" applyNumberFormat="1" applyFont="1" applyFill="1" applyBorder="1" applyAlignment="1">
      <alignment horizontal="center" vertical="center"/>
    </xf>
    <xf numFmtId="164" fontId="0" fillId="11" borderId="1" xfId="0" applyNumberFormat="1" applyFill="1" applyBorder="1" applyAlignment="1">
      <alignment vertical="center" wrapText="1"/>
    </xf>
    <xf numFmtId="167" fontId="0" fillId="11" borderId="1" xfId="0" applyNumberFormat="1" applyFill="1" applyBorder="1" applyAlignment="1">
      <alignment vertical="center" wrapText="1"/>
    </xf>
    <xf numFmtId="0" fontId="0" fillId="11" borderId="2" xfId="0" applyFill="1" applyBorder="1" applyAlignment="1">
      <alignment vertical="center"/>
    </xf>
    <xf numFmtId="0" fontId="1" fillId="5" borderId="12" xfId="0" applyFont="1" applyFill="1" applyBorder="1" applyAlignment="1">
      <alignment horizontal="center" vertical="center" textRotation="180" wrapText="1"/>
    </xf>
    <xf numFmtId="0" fontId="0" fillId="11" borderId="13" xfId="0" applyFill="1" applyBorder="1" applyAlignment="1">
      <alignment horizontal="center" vertical="center"/>
    </xf>
    <xf numFmtId="0" fontId="0" fillId="11" borderId="14" xfId="0" applyFill="1" applyBorder="1" applyAlignment="1">
      <alignment vertical="center"/>
    </xf>
    <xf numFmtId="0" fontId="2" fillId="6" borderId="2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 wrapText="1"/>
    </xf>
    <xf numFmtId="165" fontId="2" fillId="10" borderId="1" xfId="0" applyNumberFormat="1" applyFont="1" applyFill="1" applyBorder="1" applyAlignment="1">
      <alignment horizontal="center" vertical="center"/>
    </xf>
    <xf numFmtId="166" fontId="2" fillId="10" borderId="1" xfId="0" applyNumberFormat="1" applyFont="1" applyFill="1" applyBorder="1" applyAlignment="1" applyProtection="1">
      <alignment vertical="center" wrapText="1"/>
      <protection locked="0"/>
    </xf>
    <xf numFmtId="168" fontId="2" fillId="10" borderId="1" xfId="1" applyNumberFormat="1" applyFont="1" applyFill="1" applyBorder="1" applyAlignment="1" applyProtection="1">
      <alignment vertical="center" wrapText="1"/>
      <protection locked="0"/>
    </xf>
    <xf numFmtId="0" fontId="2" fillId="10" borderId="1" xfId="0" applyFont="1" applyFill="1" applyBorder="1" applyAlignment="1" applyProtection="1">
      <alignment vertical="center" wrapText="1"/>
      <protection locked="0"/>
    </xf>
    <xf numFmtId="0" fontId="2" fillId="10" borderId="1" xfId="0" applyFont="1" applyFill="1" applyBorder="1" applyAlignment="1" applyProtection="1">
      <alignment vertical="center"/>
      <protection locked="0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vertical="center" wrapText="1"/>
    </xf>
    <xf numFmtId="165" fontId="2" fillId="12" borderId="1" xfId="0" applyNumberFormat="1" applyFont="1" applyFill="1" applyBorder="1" applyAlignment="1">
      <alignment horizontal="center" vertical="center"/>
    </xf>
    <xf numFmtId="166" fontId="2" fillId="12" borderId="1" xfId="0" applyNumberFormat="1" applyFont="1" applyFill="1" applyBorder="1" applyAlignment="1" applyProtection="1">
      <alignment vertical="center" wrapText="1"/>
      <protection locked="0"/>
    </xf>
    <xf numFmtId="169" fontId="2" fillId="12" borderId="1" xfId="1" applyNumberFormat="1" applyFont="1" applyFill="1" applyBorder="1" applyAlignment="1" applyProtection="1">
      <alignment vertical="center" wrapText="1"/>
      <protection locked="0"/>
    </xf>
    <xf numFmtId="0" fontId="2" fillId="12" borderId="1" xfId="0" applyFont="1" applyFill="1" applyBorder="1" applyAlignment="1" applyProtection="1">
      <alignment vertical="center" wrapText="1"/>
      <protection locked="0"/>
    </xf>
    <xf numFmtId="0" fontId="2" fillId="12" borderId="1" xfId="0" applyFont="1" applyFill="1" applyBorder="1" applyAlignment="1" applyProtection="1">
      <alignment vertical="center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165" fontId="2" fillId="6" borderId="1" xfId="0" applyNumberFormat="1" applyFont="1" applyFill="1" applyBorder="1" applyAlignment="1">
      <alignment horizontal="center" vertical="center"/>
    </xf>
    <xf numFmtId="169" fontId="2" fillId="9" borderId="1" xfId="1" applyNumberFormat="1" applyFont="1" applyFill="1" applyBorder="1" applyAlignment="1" applyProtection="1">
      <alignment vertical="center" wrapText="1"/>
      <protection locked="0"/>
    </xf>
    <xf numFmtId="0" fontId="2" fillId="13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vertical="center" wrapText="1"/>
    </xf>
    <xf numFmtId="165" fontId="2" fillId="13" borderId="1" xfId="0" applyNumberFormat="1" applyFont="1" applyFill="1" applyBorder="1" applyAlignment="1">
      <alignment horizontal="center" vertical="center"/>
    </xf>
    <xf numFmtId="166" fontId="2" fillId="13" borderId="1" xfId="0" applyNumberFormat="1" applyFont="1" applyFill="1" applyBorder="1" applyAlignment="1" applyProtection="1">
      <alignment vertical="center" wrapText="1"/>
      <protection locked="0"/>
    </xf>
    <xf numFmtId="3" fontId="2" fillId="13" borderId="1" xfId="0" applyNumberFormat="1" applyFont="1" applyFill="1" applyBorder="1" applyAlignment="1" applyProtection="1">
      <alignment vertical="center" wrapText="1"/>
      <protection locked="0"/>
    </xf>
    <xf numFmtId="164" fontId="2" fillId="13" borderId="1" xfId="0" applyNumberFormat="1" applyFont="1" applyFill="1" applyBorder="1" applyAlignment="1" applyProtection="1">
      <alignment vertical="center" wrapText="1"/>
      <protection locked="0"/>
    </xf>
    <xf numFmtId="0" fontId="2" fillId="13" borderId="1" xfId="0" applyFont="1" applyFill="1" applyBorder="1" applyAlignment="1" applyProtection="1">
      <alignment vertical="center" wrapText="1"/>
      <protection locked="0"/>
    </xf>
    <xf numFmtId="0" fontId="2" fillId="13" borderId="1" xfId="0" applyFont="1" applyFill="1" applyBorder="1" applyAlignment="1" applyProtection="1">
      <alignment vertical="center"/>
      <protection locked="0"/>
    </xf>
    <xf numFmtId="1" fontId="2" fillId="13" borderId="1" xfId="0" applyNumberFormat="1" applyFont="1" applyFill="1" applyBorder="1" applyAlignment="1" applyProtection="1">
      <alignment vertical="center" wrapText="1"/>
      <protection locked="0"/>
    </xf>
    <xf numFmtId="0" fontId="2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vertical="center" wrapText="1"/>
    </xf>
    <xf numFmtId="165" fontId="2" fillId="14" borderId="1" xfId="0" applyNumberFormat="1" applyFont="1" applyFill="1" applyBorder="1" applyAlignment="1">
      <alignment horizontal="center" vertical="center"/>
    </xf>
    <xf numFmtId="166" fontId="2" fillId="14" borderId="1" xfId="0" applyNumberFormat="1" applyFont="1" applyFill="1" applyBorder="1" applyAlignment="1" applyProtection="1">
      <alignment vertical="center" wrapText="1"/>
      <protection locked="0"/>
    </xf>
    <xf numFmtId="169" fontId="2" fillId="14" borderId="1" xfId="1" applyNumberFormat="1" applyFont="1" applyFill="1" applyBorder="1" applyAlignment="1" applyProtection="1">
      <alignment vertical="center" wrapText="1"/>
      <protection locked="0"/>
    </xf>
    <xf numFmtId="0" fontId="2" fillId="14" borderId="1" xfId="0" applyFont="1" applyFill="1" applyBorder="1" applyAlignment="1" applyProtection="1">
      <alignment vertical="center" wrapText="1"/>
      <protection locked="0"/>
    </xf>
    <xf numFmtId="0" fontId="2" fillId="14" borderId="1" xfId="0" applyFont="1" applyFill="1" applyBorder="1" applyAlignment="1" applyProtection="1">
      <alignment vertical="center"/>
      <protection locked="0"/>
    </xf>
    <xf numFmtId="0" fontId="2" fillId="14" borderId="1" xfId="0" applyFont="1" applyFill="1" applyBorder="1" applyAlignment="1" applyProtection="1">
      <alignment horizontal="center" vertical="center"/>
      <protection locked="0"/>
    </xf>
    <xf numFmtId="165" fontId="2" fillId="14" borderId="1" xfId="0" applyNumberFormat="1" applyFont="1" applyFill="1" applyBorder="1" applyAlignment="1" applyProtection="1">
      <alignment horizontal="center" vertical="center"/>
      <protection locked="0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vertical="center" wrapText="1"/>
    </xf>
    <xf numFmtId="165" fontId="2" fillId="15" borderId="1" xfId="0" applyNumberFormat="1" applyFont="1" applyFill="1" applyBorder="1" applyAlignment="1">
      <alignment horizontal="center" vertical="center"/>
    </xf>
    <xf numFmtId="166" fontId="2" fillId="15" borderId="1" xfId="0" applyNumberFormat="1" applyFont="1" applyFill="1" applyBorder="1" applyAlignment="1" applyProtection="1">
      <alignment vertical="center" wrapText="1"/>
      <protection locked="0"/>
    </xf>
    <xf numFmtId="169" fontId="2" fillId="15" borderId="1" xfId="1" applyNumberFormat="1" applyFont="1" applyFill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vertical="center"/>
      <protection locked="0"/>
    </xf>
    <xf numFmtId="0" fontId="2" fillId="15" borderId="1" xfId="0" applyFont="1" applyFill="1" applyBorder="1" applyAlignment="1" applyProtection="1">
      <alignment horizontal="center" vertical="center"/>
      <protection locked="0"/>
    </xf>
    <xf numFmtId="165" fontId="2" fillId="15" borderId="1" xfId="0" applyNumberFormat="1" applyFont="1" applyFill="1" applyBorder="1" applyAlignment="1" applyProtection="1">
      <alignment horizontal="center" vertical="center"/>
      <protection locked="0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vertical="center" wrapText="1"/>
    </xf>
    <xf numFmtId="165" fontId="2" fillId="16" borderId="1" xfId="0" applyNumberFormat="1" applyFont="1" applyFill="1" applyBorder="1" applyAlignment="1">
      <alignment horizontal="center" vertical="center"/>
    </xf>
    <xf numFmtId="166" fontId="8" fillId="16" borderId="1" xfId="0" applyNumberFormat="1" applyFont="1" applyFill="1" applyBorder="1" applyAlignment="1" applyProtection="1">
      <alignment vertical="center" wrapText="1"/>
      <protection locked="0"/>
    </xf>
    <xf numFmtId="169" fontId="2" fillId="16" borderId="1" xfId="1" applyNumberFormat="1" applyFont="1" applyFill="1" applyBorder="1" applyAlignment="1" applyProtection="1">
      <alignment vertical="center" wrapText="1"/>
      <protection locked="0"/>
    </xf>
    <xf numFmtId="0" fontId="2" fillId="16" borderId="1" xfId="0" applyFont="1" applyFill="1" applyBorder="1" applyAlignment="1" applyProtection="1">
      <alignment vertical="center" wrapText="1"/>
      <protection locked="0"/>
    </xf>
    <xf numFmtId="0" fontId="2" fillId="16" borderId="1" xfId="0" applyFont="1" applyFill="1" applyBorder="1" applyAlignment="1" applyProtection="1">
      <alignment vertical="center"/>
      <protection locked="0"/>
    </xf>
    <xf numFmtId="0" fontId="2" fillId="16" borderId="1" xfId="0" applyFont="1" applyFill="1" applyBorder="1" applyAlignment="1" applyProtection="1">
      <alignment horizontal="center" vertical="center"/>
      <protection locked="0"/>
    </xf>
    <xf numFmtId="165" fontId="2" fillId="1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vertical="center" wrapText="1"/>
    </xf>
    <xf numFmtId="165" fontId="2" fillId="11" borderId="1" xfId="0" applyNumberFormat="1" applyFont="1" applyFill="1" applyBorder="1" applyAlignment="1">
      <alignment horizontal="center" vertical="center"/>
    </xf>
    <xf numFmtId="0" fontId="0" fillId="11" borderId="1" xfId="0" applyFill="1" applyBorder="1" applyAlignment="1">
      <alignment vertical="center"/>
    </xf>
    <xf numFmtId="166" fontId="2" fillId="16" borderId="1" xfId="0" applyNumberFormat="1" applyFont="1" applyFill="1" applyBorder="1" applyAlignment="1" applyProtection="1">
      <alignment vertical="center" wrapText="1"/>
      <protection locked="0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vertical="center" wrapText="1"/>
    </xf>
    <xf numFmtId="165" fontId="2" fillId="17" borderId="1" xfId="0" applyNumberFormat="1" applyFont="1" applyFill="1" applyBorder="1" applyAlignment="1">
      <alignment horizontal="center" vertical="center"/>
    </xf>
    <xf numFmtId="166" fontId="2" fillId="17" borderId="1" xfId="0" applyNumberFormat="1" applyFont="1" applyFill="1" applyBorder="1" applyAlignment="1" applyProtection="1">
      <alignment vertical="center" wrapText="1"/>
      <protection locked="0"/>
    </xf>
    <xf numFmtId="169" fontId="2" fillId="17" borderId="1" xfId="1" applyNumberFormat="1" applyFont="1" applyFill="1" applyBorder="1" applyAlignment="1" applyProtection="1">
      <alignment vertical="center" wrapText="1"/>
      <protection locked="0"/>
    </xf>
    <xf numFmtId="0" fontId="2" fillId="17" borderId="1" xfId="0" applyFont="1" applyFill="1" applyBorder="1" applyAlignment="1" applyProtection="1">
      <alignment vertical="center" wrapText="1"/>
      <protection locked="0"/>
    </xf>
    <xf numFmtId="0" fontId="2" fillId="17" borderId="1" xfId="0" applyFont="1" applyFill="1" applyBorder="1" applyAlignment="1" applyProtection="1">
      <alignment vertical="center"/>
      <protection locked="0"/>
    </xf>
    <xf numFmtId="0" fontId="2" fillId="17" borderId="1" xfId="0" applyFont="1" applyFill="1" applyBorder="1" applyAlignment="1" applyProtection="1">
      <alignment horizontal="center" vertical="center"/>
      <protection locked="0"/>
    </xf>
    <xf numFmtId="165" fontId="2" fillId="17" borderId="1" xfId="0" applyNumberFormat="1" applyFont="1" applyFill="1" applyBorder="1" applyAlignment="1" applyProtection="1">
      <alignment horizontal="center" vertical="center"/>
      <protection locked="0"/>
    </xf>
    <xf numFmtId="0" fontId="2" fillId="18" borderId="1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vertical="center" wrapText="1"/>
    </xf>
    <xf numFmtId="165" fontId="2" fillId="18" borderId="1" xfId="0" applyNumberFormat="1" applyFont="1" applyFill="1" applyBorder="1" applyAlignment="1">
      <alignment horizontal="center" vertical="center"/>
    </xf>
    <xf numFmtId="166" fontId="2" fillId="18" borderId="1" xfId="0" applyNumberFormat="1" applyFont="1" applyFill="1" applyBorder="1" applyAlignment="1" applyProtection="1">
      <alignment vertical="center" wrapText="1"/>
      <protection locked="0"/>
    </xf>
    <xf numFmtId="169" fontId="2" fillId="18" borderId="1" xfId="1" applyNumberFormat="1" applyFont="1" applyFill="1" applyBorder="1" applyAlignment="1" applyProtection="1">
      <alignment vertical="center" wrapText="1"/>
      <protection locked="0"/>
    </xf>
    <xf numFmtId="0" fontId="2" fillId="18" borderId="1" xfId="0" applyFont="1" applyFill="1" applyBorder="1" applyAlignment="1" applyProtection="1">
      <alignment vertical="center" wrapText="1"/>
      <protection locked="0"/>
    </xf>
    <xf numFmtId="0" fontId="2" fillId="18" borderId="1" xfId="0" applyFont="1" applyFill="1" applyBorder="1" applyAlignment="1" applyProtection="1">
      <alignment vertical="center"/>
      <protection locked="0"/>
    </xf>
    <xf numFmtId="0" fontId="2" fillId="18" borderId="1" xfId="0" applyFont="1" applyFill="1" applyBorder="1" applyAlignment="1">
      <alignment vertical="center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165" fontId="2" fillId="11" borderId="1" xfId="0" applyNumberFormat="1" applyFont="1" applyFill="1" applyBorder="1" applyAlignment="1" applyProtection="1">
      <alignment horizontal="center" vertical="center"/>
      <protection locked="0"/>
    </xf>
    <xf numFmtId="169" fontId="2" fillId="11" borderId="1" xfId="1" applyNumberFormat="1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 wrapText="1"/>
    </xf>
    <xf numFmtId="164" fontId="1" fillId="19" borderId="6" xfId="0" applyNumberFormat="1" applyFont="1" applyFill="1" applyBorder="1" applyAlignment="1">
      <alignment horizontal="center" vertical="center" wrapText="1"/>
    </xf>
    <xf numFmtId="165" fontId="1" fillId="19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166" fontId="2" fillId="6" borderId="1" xfId="0" applyNumberFormat="1" applyFont="1" applyFill="1" applyBorder="1" applyAlignment="1" applyProtection="1">
      <alignment vertical="center" wrapText="1"/>
      <protection locked="0"/>
    </xf>
    <xf numFmtId="0" fontId="2" fillId="6" borderId="1" xfId="0" applyFont="1" applyFill="1" applyBorder="1" applyAlignment="1" applyProtection="1">
      <alignment vertical="center"/>
      <protection locked="0"/>
    </xf>
    <xf numFmtId="169" fontId="2" fillId="6" borderId="1" xfId="1" applyNumberFormat="1" applyFont="1" applyFill="1" applyBorder="1" applyAlignment="1" applyProtection="1">
      <alignment vertical="center" wrapText="1"/>
      <protection locked="0"/>
    </xf>
    <xf numFmtId="169" fontId="2" fillId="3" borderId="1" xfId="1" applyNumberFormat="1" applyFont="1" applyFill="1" applyBorder="1" applyAlignment="1" applyProtection="1">
      <alignment vertical="center" wrapText="1"/>
      <protection locked="0"/>
    </xf>
    <xf numFmtId="0" fontId="2" fillId="20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vertical="center" wrapText="1"/>
    </xf>
    <xf numFmtId="165" fontId="2" fillId="20" borderId="1" xfId="0" applyNumberFormat="1" applyFont="1" applyFill="1" applyBorder="1" applyAlignment="1">
      <alignment horizontal="center" vertical="center"/>
    </xf>
    <xf numFmtId="166" fontId="2" fillId="20" borderId="1" xfId="0" applyNumberFormat="1" applyFont="1" applyFill="1" applyBorder="1" applyAlignment="1" applyProtection="1">
      <alignment vertical="center" wrapText="1"/>
      <protection locked="0"/>
    </xf>
    <xf numFmtId="169" fontId="2" fillId="20" borderId="1" xfId="1" applyNumberFormat="1" applyFont="1" applyFill="1" applyBorder="1" applyAlignment="1" applyProtection="1">
      <alignment vertical="center" wrapText="1"/>
      <protection locked="0"/>
    </xf>
    <xf numFmtId="0" fontId="2" fillId="20" borderId="1" xfId="0" applyFont="1" applyFill="1" applyBorder="1" applyAlignment="1" applyProtection="1">
      <alignment vertical="center" wrapText="1"/>
      <protection locked="0"/>
    </xf>
    <xf numFmtId="0" fontId="2" fillId="20" borderId="1" xfId="0" applyFont="1" applyFill="1" applyBorder="1" applyAlignment="1" applyProtection="1">
      <alignment vertical="center"/>
      <protection locked="0"/>
    </xf>
    <xf numFmtId="0" fontId="4" fillId="7" borderId="2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33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5E1F5-19FB-498B-A091-D2F271CF04E6}">
  <sheetPr>
    <pageSetUpPr fitToPage="1"/>
  </sheetPr>
  <dimension ref="A1:DT413"/>
  <sheetViews>
    <sheetView tabSelected="1" view="pageBreakPreview" zoomScaleNormal="100" zoomScaleSheetLayoutView="100" workbookViewId="0">
      <pane ySplit="3" topLeftCell="A4" activePane="bottomLeft" state="frozen"/>
      <selection pane="bottomLeft" activeCell="M30" sqref="M30"/>
    </sheetView>
  </sheetViews>
  <sheetFormatPr defaultColWidth="9.140625" defaultRowHeight="29.25" customHeight="1" x14ac:dyDescent="0.25"/>
  <cols>
    <col min="1" max="1" width="9.140625" style="8"/>
    <col min="2" max="2" width="57.140625" style="9" customWidth="1"/>
    <col min="3" max="3" width="15.28515625" style="8" customWidth="1"/>
    <col min="4" max="4" width="14.28515625" style="10" customWidth="1"/>
    <col min="5" max="5" width="24.7109375" style="9" customWidth="1"/>
    <col min="6" max="6" width="23" style="16" bestFit="1" customWidth="1"/>
    <col min="7" max="7" width="25" style="16" bestFit="1" customWidth="1"/>
    <col min="8" max="8" width="13.42578125" style="9" customWidth="1"/>
    <col min="9" max="9" width="14.28515625" style="9" customWidth="1"/>
    <col min="10" max="10" width="13.28515625" style="7" customWidth="1"/>
    <col min="11" max="11" width="23.28515625" style="7" customWidth="1"/>
    <col min="12" max="124" width="9.140625" style="12"/>
    <col min="125" max="16384" width="9.140625" style="7"/>
  </cols>
  <sheetData>
    <row r="1" spans="1:124" ht="29.25" customHeight="1" thickBot="1" x14ac:dyDescent="0.3">
      <c r="A1" s="160" t="s">
        <v>59</v>
      </c>
      <c r="B1" s="161"/>
      <c r="C1" s="161"/>
      <c r="D1" s="161"/>
      <c r="E1" s="161"/>
      <c r="F1" s="162"/>
      <c r="G1" s="162"/>
      <c r="H1" s="161"/>
      <c r="I1" s="161"/>
      <c r="J1" s="161"/>
      <c r="K1" s="163"/>
    </row>
    <row r="2" spans="1:124" ht="29.25" customHeight="1" thickBot="1" x14ac:dyDescent="0.3">
      <c r="A2" s="17"/>
      <c r="B2" s="18"/>
      <c r="C2" s="18"/>
      <c r="D2" s="18"/>
      <c r="E2" s="18"/>
      <c r="F2" s="164" t="s">
        <v>60</v>
      </c>
      <c r="G2" s="165"/>
      <c r="H2" s="18"/>
      <c r="I2" s="18"/>
      <c r="J2" s="18"/>
      <c r="K2" s="142"/>
    </row>
    <row r="3" spans="1:124" s="1" customFormat="1" ht="29.25" customHeight="1" x14ac:dyDescent="0.25">
      <c r="A3" s="143" t="s">
        <v>0</v>
      </c>
      <c r="B3" s="143" t="s">
        <v>1</v>
      </c>
      <c r="C3" s="143" t="s">
        <v>2</v>
      </c>
      <c r="D3" s="145" t="s">
        <v>57</v>
      </c>
      <c r="E3" s="143" t="s">
        <v>47</v>
      </c>
      <c r="F3" s="144" t="s">
        <v>48</v>
      </c>
      <c r="G3" s="144" t="s">
        <v>49</v>
      </c>
      <c r="H3" s="143" t="s">
        <v>50</v>
      </c>
      <c r="I3" s="143" t="s">
        <v>51</v>
      </c>
      <c r="J3" s="143" t="s">
        <v>52</v>
      </c>
      <c r="K3" s="143" t="s">
        <v>153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</row>
    <row r="4" spans="1:124" s="2" customFormat="1" ht="29.25" customHeight="1" x14ac:dyDescent="0.25">
      <c r="A4" s="77">
        <v>1</v>
      </c>
      <c r="B4" s="78" t="s">
        <v>21</v>
      </c>
      <c r="C4" s="77" t="s">
        <v>3</v>
      </c>
      <c r="D4" s="79">
        <v>17290928.695652172</v>
      </c>
      <c r="E4" s="80" t="s">
        <v>61</v>
      </c>
      <c r="F4" s="81"/>
      <c r="G4" s="82">
        <v>0.2369</v>
      </c>
      <c r="H4" s="83" t="s">
        <v>61</v>
      </c>
      <c r="I4" s="83">
        <v>81547301084</v>
      </c>
      <c r="J4" s="84">
        <v>25369</v>
      </c>
      <c r="K4" s="19">
        <v>1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</row>
    <row r="5" spans="1:124" s="2" customFormat="1" ht="29.25" customHeight="1" x14ac:dyDescent="0.25">
      <c r="A5" s="153">
        <v>1</v>
      </c>
      <c r="B5" s="154" t="s">
        <v>21</v>
      </c>
      <c r="C5" s="153" t="s">
        <v>3</v>
      </c>
      <c r="D5" s="155">
        <v>17290928.695652172</v>
      </c>
      <c r="E5" s="156" t="s">
        <v>152</v>
      </c>
      <c r="F5" s="157"/>
      <c r="G5" s="157">
        <v>0.24540000000000001</v>
      </c>
      <c r="H5" s="158" t="s">
        <v>147</v>
      </c>
      <c r="I5" s="158" t="s">
        <v>148</v>
      </c>
      <c r="J5" s="159">
        <v>6926</v>
      </c>
      <c r="K5" s="19">
        <v>2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</row>
    <row r="6" spans="1:124" s="2" customFormat="1" ht="29.25" customHeight="1" x14ac:dyDescent="0.25">
      <c r="A6" s="20">
        <v>1</v>
      </c>
      <c r="B6" s="21" t="s">
        <v>21</v>
      </c>
      <c r="C6" s="20" t="s">
        <v>3</v>
      </c>
      <c r="D6" s="22">
        <v>17290928.695652172</v>
      </c>
      <c r="E6" s="23" t="s">
        <v>107</v>
      </c>
      <c r="F6" s="76">
        <v>0.2525</v>
      </c>
      <c r="G6" s="76">
        <v>0.2475</v>
      </c>
      <c r="H6" s="24" t="s">
        <v>108</v>
      </c>
      <c r="I6" s="24">
        <v>7042400186</v>
      </c>
      <c r="J6" s="25">
        <v>271</v>
      </c>
      <c r="K6" s="19">
        <v>3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</row>
    <row r="7" spans="1:124" s="2" customFormat="1" ht="29.25" customHeight="1" x14ac:dyDescent="0.25">
      <c r="A7" s="66">
        <v>1</v>
      </c>
      <c r="B7" s="67" t="s">
        <v>21</v>
      </c>
      <c r="C7" s="66" t="s">
        <v>3</v>
      </c>
      <c r="D7" s="68">
        <v>17290928.695652172</v>
      </c>
      <c r="E7" s="69" t="s">
        <v>81</v>
      </c>
      <c r="F7" s="70">
        <v>0.2722</v>
      </c>
      <c r="G7" s="70">
        <v>0.25214999999999999</v>
      </c>
      <c r="H7" s="71" t="s">
        <v>82</v>
      </c>
      <c r="I7" s="71">
        <v>41900072827</v>
      </c>
      <c r="J7" s="72">
        <v>45837</v>
      </c>
      <c r="K7" s="19">
        <v>4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</row>
    <row r="8" spans="1:124" s="4" customFormat="1" ht="29.25" customHeight="1" x14ac:dyDescent="0.25">
      <c r="A8" s="59">
        <v>1</v>
      </c>
      <c r="B8" s="60" t="s">
        <v>21</v>
      </c>
      <c r="C8" s="59" t="s">
        <v>3</v>
      </c>
      <c r="D8" s="61">
        <v>17290928.695652172</v>
      </c>
      <c r="E8" s="62" t="s">
        <v>74</v>
      </c>
      <c r="F8" s="63">
        <v>0.2722</v>
      </c>
      <c r="G8" s="63">
        <v>0.25219999999999998</v>
      </c>
      <c r="H8" s="64" t="s">
        <v>75</v>
      </c>
      <c r="I8" s="64">
        <v>41900072827</v>
      </c>
      <c r="J8" s="65">
        <v>45837</v>
      </c>
      <c r="K8" s="19">
        <v>5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</row>
    <row r="9" spans="1:124" s="2" customFormat="1" ht="29.25" customHeight="1" x14ac:dyDescent="0.25">
      <c r="A9" s="86">
        <v>1</v>
      </c>
      <c r="B9" s="87" t="s">
        <v>21</v>
      </c>
      <c r="C9" s="86" t="s">
        <v>3</v>
      </c>
      <c r="D9" s="88">
        <v>17290928.695652172</v>
      </c>
      <c r="E9" s="89" t="s">
        <v>143</v>
      </c>
      <c r="F9" s="90">
        <f>0.2706-0.0052</f>
        <v>0.26540000000000002</v>
      </c>
      <c r="G9" s="90">
        <f>F9</f>
        <v>0.26540000000000002</v>
      </c>
      <c r="H9" s="91" t="str">
        <f>E9</f>
        <v>United- Main</v>
      </c>
      <c r="I9" s="91" t="s">
        <v>110</v>
      </c>
      <c r="J9" s="92">
        <v>1215</v>
      </c>
      <c r="K9" s="19">
        <v>6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</row>
    <row r="10" spans="1:124" s="2" customFormat="1" ht="29.25" customHeight="1" x14ac:dyDescent="0.25">
      <c r="A10" s="120">
        <v>1</v>
      </c>
      <c r="B10" s="121" t="s">
        <v>21</v>
      </c>
      <c r="C10" s="120" t="s">
        <v>3</v>
      </c>
      <c r="D10" s="122">
        <v>17290928.695652172</v>
      </c>
      <c r="E10" s="123" t="s">
        <v>144</v>
      </c>
      <c r="F10" s="124">
        <f>0.2856-0.0052</f>
        <v>0.28040000000000004</v>
      </c>
      <c r="G10" s="124">
        <f>F10</f>
        <v>0.28040000000000004</v>
      </c>
      <c r="H10" s="125" t="str">
        <f>E10</f>
        <v>United-Washington</v>
      </c>
      <c r="I10" s="125" t="s">
        <v>110</v>
      </c>
      <c r="J10" s="126">
        <v>1215</v>
      </c>
      <c r="K10" s="19">
        <v>7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</row>
    <row r="11" spans="1:124" s="2" customFormat="1" ht="29.25" customHeight="1" x14ac:dyDescent="0.25">
      <c r="A11" s="104">
        <v>1</v>
      </c>
      <c r="B11" s="105" t="s">
        <v>21</v>
      </c>
      <c r="C11" s="104" t="s">
        <v>3</v>
      </c>
      <c r="D11" s="106">
        <v>17290928.695652172</v>
      </c>
      <c r="E11" s="107" t="s">
        <v>109</v>
      </c>
      <c r="F11" s="108">
        <f>0.3056-0.0052</f>
        <v>0.3004</v>
      </c>
      <c r="G11" s="108">
        <f>F11</f>
        <v>0.3004</v>
      </c>
      <c r="H11" s="109" t="str">
        <f>E11</f>
        <v>United: Fayette/Scioto/Madison</v>
      </c>
      <c r="I11" s="109" t="s">
        <v>110</v>
      </c>
      <c r="J11" s="110">
        <v>1215</v>
      </c>
      <c r="K11" s="19">
        <v>8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</row>
    <row r="12" spans="1:124" s="2" customFormat="1" ht="29.25" customHeight="1" x14ac:dyDescent="0.25">
      <c r="A12" s="104">
        <v>1</v>
      </c>
      <c r="B12" s="105" t="s">
        <v>21</v>
      </c>
      <c r="C12" s="104" t="s">
        <v>3</v>
      </c>
      <c r="D12" s="106">
        <v>17290928.695652172</v>
      </c>
      <c r="E12" s="119" t="s">
        <v>145</v>
      </c>
      <c r="F12" s="108">
        <f>0.2654+0.04</f>
        <v>0.3054</v>
      </c>
      <c r="G12" s="108">
        <f>F12</f>
        <v>0.3054</v>
      </c>
      <c r="H12" s="109" t="str">
        <f>E12</f>
        <v xml:space="preserve">United-Stark  </v>
      </c>
      <c r="I12" s="109" t="s">
        <v>110</v>
      </c>
      <c r="J12" s="110">
        <v>1215</v>
      </c>
      <c r="K12" s="19">
        <v>9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</row>
    <row r="13" spans="1:124" s="2" customFormat="1" ht="29.25" customHeight="1" x14ac:dyDescent="0.25">
      <c r="A13" s="95">
        <v>1</v>
      </c>
      <c r="B13" s="96" t="s">
        <v>21</v>
      </c>
      <c r="C13" s="95" t="s">
        <v>3</v>
      </c>
      <c r="D13" s="97">
        <v>17290928.695652172</v>
      </c>
      <c r="E13" s="98" t="s">
        <v>142</v>
      </c>
      <c r="F13" s="99">
        <f>0.3256-0.0052</f>
        <v>0.32040000000000002</v>
      </c>
      <c r="G13" s="99">
        <f>F13</f>
        <v>0.32040000000000002</v>
      </c>
      <c r="H13" s="100" t="str">
        <f>E13</f>
        <v>United-Highland</v>
      </c>
      <c r="I13" s="100" t="s">
        <v>110</v>
      </c>
      <c r="J13" s="101">
        <v>1215</v>
      </c>
      <c r="K13" s="19">
        <v>10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</row>
    <row r="14" spans="1:124" s="2" customFormat="1" ht="29.25" customHeight="1" x14ac:dyDescent="0.25">
      <c r="A14" s="8">
        <v>1</v>
      </c>
      <c r="B14" s="49"/>
      <c r="C14" s="48"/>
      <c r="D14" s="117"/>
      <c r="E14" s="49"/>
      <c r="F14" s="51"/>
      <c r="G14" s="51"/>
      <c r="H14" s="49"/>
      <c r="I14" s="49"/>
      <c r="J14" s="118"/>
      <c r="K14" s="141">
        <v>4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</row>
    <row r="15" spans="1:124" s="2" customFormat="1" ht="29.25" customHeight="1" x14ac:dyDescent="0.25">
      <c r="A15" s="77">
        <v>2</v>
      </c>
      <c r="B15" s="78" t="s">
        <v>20</v>
      </c>
      <c r="C15" s="77" t="s">
        <v>3</v>
      </c>
      <c r="D15" s="79">
        <v>8189777.3913043477</v>
      </c>
      <c r="E15" s="80" t="s">
        <v>61</v>
      </c>
      <c r="F15" s="81"/>
      <c r="G15" s="82">
        <v>0.2487</v>
      </c>
      <c r="H15" s="83" t="s">
        <v>61</v>
      </c>
      <c r="I15" s="83">
        <v>81547301138</v>
      </c>
      <c r="J15" s="84">
        <v>25396</v>
      </c>
      <c r="K15" s="19">
        <v>1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</row>
    <row r="16" spans="1:124" s="2" customFormat="1" ht="29.25" customHeight="1" x14ac:dyDescent="0.25">
      <c r="A16" s="20">
        <v>2</v>
      </c>
      <c r="B16" s="21" t="s">
        <v>20</v>
      </c>
      <c r="C16" s="20" t="s">
        <v>3</v>
      </c>
      <c r="D16" s="22">
        <v>8189777.3913043477</v>
      </c>
      <c r="E16" s="23" t="s">
        <v>107</v>
      </c>
      <c r="F16" s="76">
        <v>0.26440000000000002</v>
      </c>
      <c r="G16" s="76">
        <v>0.25940000000000002</v>
      </c>
      <c r="H16" s="24" t="s">
        <v>108</v>
      </c>
      <c r="I16" s="24">
        <v>7042400187</v>
      </c>
      <c r="J16" s="25">
        <v>68</v>
      </c>
      <c r="K16" s="19">
        <v>2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</row>
    <row r="17" spans="1:124" s="2" customFormat="1" ht="29.25" customHeight="1" x14ac:dyDescent="0.25">
      <c r="A17" s="66">
        <v>2</v>
      </c>
      <c r="B17" s="67" t="s">
        <v>20</v>
      </c>
      <c r="C17" s="66" t="s">
        <v>3</v>
      </c>
      <c r="D17" s="68">
        <v>8189777.3913043477</v>
      </c>
      <c r="E17" s="69" t="s">
        <v>81</v>
      </c>
      <c r="F17" s="70">
        <v>0.28160000000000002</v>
      </c>
      <c r="G17" s="70">
        <v>0.2616</v>
      </c>
      <c r="H17" s="71" t="s">
        <v>82</v>
      </c>
      <c r="I17" s="71">
        <v>41900072834</v>
      </c>
      <c r="J17" s="72">
        <v>47282</v>
      </c>
      <c r="K17" s="19">
        <v>3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</row>
    <row r="18" spans="1:124" s="2" customFormat="1" ht="29.25" customHeight="1" x14ac:dyDescent="0.25">
      <c r="A18" s="73">
        <v>2</v>
      </c>
      <c r="B18" s="74" t="s">
        <v>20</v>
      </c>
      <c r="C18" s="73" t="s">
        <v>3</v>
      </c>
      <c r="D18" s="75">
        <v>8189777.3913043477</v>
      </c>
      <c r="E18" s="149" t="s">
        <v>86</v>
      </c>
      <c r="F18" s="151"/>
      <c r="G18" s="151">
        <v>0.2757</v>
      </c>
      <c r="H18" s="15" t="s">
        <v>86</v>
      </c>
      <c r="I18" s="15" t="s">
        <v>87</v>
      </c>
      <c r="J18" s="150">
        <v>1555</v>
      </c>
      <c r="K18" s="19">
        <v>4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</row>
    <row r="19" spans="1:124" s="2" customFormat="1" ht="29.25" customHeight="1" x14ac:dyDescent="0.25">
      <c r="A19" s="59">
        <v>2</v>
      </c>
      <c r="B19" s="60" t="s">
        <v>20</v>
      </c>
      <c r="C19" s="59" t="s">
        <v>3</v>
      </c>
      <c r="D19" s="61">
        <v>8189777.3913043477</v>
      </c>
      <c r="E19" s="62" t="s">
        <v>74</v>
      </c>
      <c r="F19" s="63">
        <v>0.28160000000000002</v>
      </c>
      <c r="G19" s="63">
        <v>0.27660000000000001</v>
      </c>
      <c r="H19" s="64" t="s">
        <v>75</v>
      </c>
      <c r="I19" s="64">
        <v>41900072834</v>
      </c>
      <c r="J19" s="65">
        <v>47282</v>
      </c>
      <c r="K19" s="19">
        <v>5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</row>
    <row r="20" spans="1:124" s="2" customFormat="1" ht="29.25" customHeight="1" x14ac:dyDescent="0.25">
      <c r="A20" s="86">
        <v>2</v>
      </c>
      <c r="B20" s="87" t="s">
        <v>20</v>
      </c>
      <c r="C20" s="86" t="s">
        <v>3</v>
      </c>
      <c r="D20" s="88">
        <v>8189777.3913043477</v>
      </c>
      <c r="E20" s="89" t="s">
        <v>143</v>
      </c>
      <c r="F20" s="90">
        <f>0.2965-0.0049</f>
        <v>0.29159999999999997</v>
      </c>
      <c r="G20" s="90">
        <f>F20</f>
        <v>0.29159999999999997</v>
      </c>
      <c r="H20" s="91" t="str">
        <f>E20</f>
        <v>United- Main</v>
      </c>
      <c r="I20" s="91" t="s">
        <v>111</v>
      </c>
      <c r="J20" s="92">
        <v>1315</v>
      </c>
      <c r="K20" s="19">
        <v>6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</row>
    <row r="21" spans="1:124" s="2" customFormat="1" ht="29.25" customHeight="1" x14ac:dyDescent="0.25">
      <c r="A21" s="120">
        <v>2</v>
      </c>
      <c r="B21" s="121" t="s">
        <v>20</v>
      </c>
      <c r="C21" s="120" t="s">
        <v>3</v>
      </c>
      <c r="D21" s="122">
        <v>8189777.3913043477</v>
      </c>
      <c r="E21" s="123" t="s">
        <v>144</v>
      </c>
      <c r="F21" s="124">
        <f>0.3115-0.0049</f>
        <v>0.30659999999999998</v>
      </c>
      <c r="G21" s="124">
        <f>F21</f>
        <v>0.30659999999999998</v>
      </c>
      <c r="H21" s="125" t="str">
        <f>E21</f>
        <v>United-Washington</v>
      </c>
      <c r="I21" s="125" t="s">
        <v>111</v>
      </c>
      <c r="J21" s="126">
        <v>1315</v>
      </c>
      <c r="K21" s="19">
        <v>7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</row>
    <row r="22" spans="1:124" s="2" customFormat="1" ht="29.25" customHeight="1" x14ac:dyDescent="0.25">
      <c r="A22" s="104">
        <v>2</v>
      </c>
      <c r="B22" s="105" t="s">
        <v>20</v>
      </c>
      <c r="C22" s="104" t="s">
        <v>3</v>
      </c>
      <c r="D22" s="106">
        <v>8189777.3913043477</v>
      </c>
      <c r="E22" s="107" t="s">
        <v>109</v>
      </c>
      <c r="F22" s="108">
        <f>0.3315-0.0049</f>
        <v>0.3266</v>
      </c>
      <c r="G22" s="108">
        <f>F22</f>
        <v>0.3266</v>
      </c>
      <c r="H22" s="109" t="str">
        <f>E22</f>
        <v>United: Fayette/Scioto/Madison</v>
      </c>
      <c r="I22" s="109" t="s">
        <v>111</v>
      </c>
      <c r="J22" s="110">
        <v>1315</v>
      </c>
      <c r="K22" s="19">
        <v>8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</row>
    <row r="23" spans="1:124" s="2" customFormat="1" ht="29.25" customHeight="1" x14ac:dyDescent="0.25">
      <c r="A23" s="104">
        <v>2</v>
      </c>
      <c r="B23" s="105" t="s">
        <v>20</v>
      </c>
      <c r="C23" s="104" t="s">
        <v>3</v>
      </c>
      <c r="D23" s="106">
        <v>8189777.3913043477</v>
      </c>
      <c r="E23" s="119" t="s">
        <v>145</v>
      </c>
      <c r="F23" s="108">
        <f>0.2916+0.04</f>
        <v>0.33160000000000001</v>
      </c>
      <c r="G23" s="108">
        <f>F23</f>
        <v>0.33160000000000001</v>
      </c>
      <c r="H23" s="109" t="str">
        <f>E23</f>
        <v xml:space="preserve">United-Stark  </v>
      </c>
      <c r="I23" s="109" t="s">
        <v>111</v>
      </c>
      <c r="J23" s="110">
        <v>1315</v>
      </c>
      <c r="K23" s="19">
        <v>9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</row>
    <row r="24" spans="1:124" s="2" customFormat="1" ht="29.25" customHeight="1" x14ac:dyDescent="0.25">
      <c r="A24" s="95">
        <v>2</v>
      </c>
      <c r="B24" s="96" t="s">
        <v>20</v>
      </c>
      <c r="C24" s="95" t="s">
        <v>3</v>
      </c>
      <c r="D24" s="97">
        <v>8189777.3913043477</v>
      </c>
      <c r="E24" s="98" t="s">
        <v>142</v>
      </c>
      <c r="F24" s="99">
        <f>0.3515-0.0049</f>
        <v>0.34659999999999996</v>
      </c>
      <c r="G24" s="99">
        <f>F24</f>
        <v>0.34659999999999996</v>
      </c>
      <c r="H24" s="100" t="str">
        <f>E24</f>
        <v>United-Highland</v>
      </c>
      <c r="I24" s="100" t="s">
        <v>111</v>
      </c>
      <c r="J24" s="101">
        <v>1315</v>
      </c>
      <c r="K24" s="19">
        <v>10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</row>
    <row r="25" spans="1:124" s="2" customFormat="1" ht="29.25" customHeight="1" x14ac:dyDescent="0.25">
      <c r="A25" s="8">
        <v>2</v>
      </c>
      <c r="B25" s="49"/>
      <c r="C25" s="48"/>
      <c r="D25" s="117"/>
      <c r="E25" s="49"/>
      <c r="F25" s="51"/>
      <c r="G25" s="51"/>
      <c r="H25" s="49"/>
      <c r="I25" s="49"/>
      <c r="J25" s="118"/>
      <c r="K25" s="141">
        <v>5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</row>
    <row r="26" spans="1:124" s="2" customFormat="1" ht="29.25" customHeight="1" x14ac:dyDescent="0.25">
      <c r="A26" s="153">
        <v>3</v>
      </c>
      <c r="B26" s="154" t="s">
        <v>34</v>
      </c>
      <c r="C26" s="153" t="s">
        <v>3</v>
      </c>
      <c r="D26" s="155">
        <v>98961.739130434784</v>
      </c>
      <c r="E26" s="156" t="s">
        <v>152</v>
      </c>
      <c r="F26" s="157"/>
      <c r="G26" s="157">
        <v>0.21970000000000001</v>
      </c>
      <c r="H26" s="158"/>
      <c r="I26" s="158" t="s">
        <v>88</v>
      </c>
      <c r="J26" s="159">
        <v>5404</v>
      </c>
      <c r="K26" s="19">
        <v>1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</row>
    <row r="27" spans="1:124" s="2" customFormat="1" ht="29.25" customHeight="1" x14ac:dyDescent="0.25">
      <c r="A27" s="77">
        <v>3</v>
      </c>
      <c r="B27" s="78" t="s">
        <v>34</v>
      </c>
      <c r="C27" s="77" t="s">
        <v>3</v>
      </c>
      <c r="D27" s="79">
        <v>98961.739130434784</v>
      </c>
      <c r="E27" s="80" t="s">
        <v>61</v>
      </c>
      <c r="F27" s="83"/>
      <c r="G27" s="82">
        <v>0.22589999999999999</v>
      </c>
      <c r="H27" s="83" t="s">
        <v>61</v>
      </c>
      <c r="I27" s="83">
        <v>81547301126</v>
      </c>
      <c r="J27" s="84">
        <v>25352</v>
      </c>
      <c r="K27" s="19">
        <v>2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</row>
    <row r="28" spans="1:124" s="2" customFormat="1" ht="29.25" customHeight="1" x14ac:dyDescent="0.25">
      <c r="A28" s="20">
        <v>3</v>
      </c>
      <c r="B28" s="21" t="s">
        <v>34</v>
      </c>
      <c r="C28" s="20" t="s">
        <v>3</v>
      </c>
      <c r="D28" s="22">
        <v>98961.739130434784</v>
      </c>
      <c r="E28" s="23" t="s">
        <v>107</v>
      </c>
      <c r="F28" s="76">
        <v>0.24149999999999999</v>
      </c>
      <c r="G28" s="76">
        <v>0.23649999999999999</v>
      </c>
      <c r="H28" s="24" t="s">
        <v>108</v>
      </c>
      <c r="I28" s="24">
        <v>7042400190</v>
      </c>
      <c r="J28" s="25">
        <v>273</v>
      </c>
      <c r="K28" s="19">
        <v>3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</row>
    <row r="29" spans="1:124" s="2" customFormat="1" ht="29.25" customHeight="1" x14ac:dyDescent="0.25">
      <c r="A29" s="73">
        <v>3</v>
      </c>
      <c r="B29" s="74" t="s">
        <v>34</v>
      </c>
      <c r="C29" s="73" t="s">
        <v>3</v>
      </c>
      <c r="D29" s="75">
        <v>98961.739130434784</v>
      </c>
      <c r="E29" s="149" t="s">
        <v>86</v>
      </c>
      <c r="F29" s="151"/>
      <c r="G29" s="151">
        <v>0.23730000000000001</v>
      </c>
      <c r="H29" s="15" t="s">
        <v>86</v>
      </c>
      <c r="I29" s="15" t="s">
        <v>88</v>
      </c>
      <c r="J29" s="150">
        <v>5404</v>
      </c>
      <c r="K29" s="19">
        <v>4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</row>
    <row r="30" spans="1:124" s="2" customFormat="1" ht="29.25" customHeight="1" x14ac:dyDescent="0.25">
      <c r="A30" s="59">
        <v>3</v>
      </c>
      <c r="B30" s="60" t="s">
        <v>34</v>
      </c>
      <c r="C30" s="59" t="s">
        <v>3</v>
      </c>
      <c r="D30" s="61">
        <v>98961.739130434784</v>
      </c>
      <c r="E30" s="62" t="s">
        <v>74</v>
      </c>
      <c r="F30" s="63">
        <v>0.26390000000000002</v>
      </c>
      <c r="G30" s="63">
        <v>0.24379999999999999</v>
      </c>
      <c r="H30" s="64" t="s">
        <v>76</v>
      </c>
      <c r="I30" s="64">
        <v>41483022431</v>
      </c>
      <c r="J30" s="65">
        <v>65381</v>
      </c>
      <c r="K30" s="19">
        <v>5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</row>
    <row r="31" spans="1:124" s="5" customFormat="1" ht="29.25" customHeight="1" x14ac:dyDescent="0.25">
      <c r="A31" s="66">
        <v>3</v>
      </c>
      <c r="B31" s="67" t="s">
        <v>34</v>
      </c>
      <c r="C31" s="66" t="s">
        <v>3</v>
      </c>
      <c r="D31" s="68">
        <v>98961.739130434784</v>
      </c>
      <c r="E31" s="69" t="s">
        <v>81</v>
      </c>
      <c r="F31" s="70">
        <v>0.26385999999999998</v>
      </c>
      <c r="G31" s="70">
        <v>0.24390000000000001</v>
      </c>
      <c r="H31" s="71" t="s">
        <v>83</v>
      </c>
      <c r="I31" s="71">
        <v>41900077143</v>
      </c>
      <c r="J31" s="72">
        <v>51943</v>
      </c>
      <c r="K31" s="19">
        <v>6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</row>
    <row r="32" spans="1:124" s="5" customFormat="1" ht="29.25" customHeight="1" x14ac:dyDescent="0.25">
      <c r="A32" s="86">
        <v>3</v>
      </c>
      <c r="B32" s="87" t="s">
        <v>34</v>
      </c>
      <c r="C32" s="86" t="s">
        <v>3</v>
      </c>
      <c r="D32" s="88">
        <v>98961.739130434784</v>
      </c>
      <c r="E32" s="89" t="s">
        <v>143</v>
      </c>
      <c r="F32" s="90">
        <f>0.2534-0.0052</f>
        <v>0.2482</v>
      </c>
      <c r="G32" s="90">
        <f>F32</f>
        <v>0.2482</v>
      </c>
      <c r="H32" s="91" t="str">
        <f>E32</f>
        <v>United- Main</v>
      </c>
      <c r="I32" s="91" t="s">
        <v>112</v>
      </c>
      <c r="J32" s="92">
        <v>715</v>
      </c>
      <c r="K32" s="19">
        <v>7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</row>
    <row r="33" spans="1:124" s="5" customFormat="1" ht="29.25" customHeight="1" x14ac:dyDescent="0.25">
      <c r="A33" s="120">
        <v>3</v>
      </c>
      <c r="B33" s="121" t="s">
        <v>34</v>
      </c>
      <c r="C33" s="120" t="s">
        <v>3</v>
      </c>
      <c r="D33" s="122">
        <v>98961.739130434784</v>
      </c>
      <c r="E33" s="123" t="s">
        <v>144</v>
      </c>
      <c r="F33" s="124">
        <f>0.2684-0.0052</f>
        <v>0.26320000000000005</v>
      </c>
      <c r="G33" s="124">
        <f>F33</f>
        <v>0.26320000000000005</v>
      </c>
      <c r="H33" s="125" t="str">
        <f>E33</f>
        <v>United-Washington</v>
      </c>
      <c r="I33" s="125" t="s">
        <v>112</v>
      </c>
      <c r="J33" s="126">
        <v>715</v>
      </c>
      <c r="K33" s="19">
        <v>8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</row>
    <row r="34" spans="1:124" s="5" customFormat="1" ht="29.25" customHeight="1" x14ac:dyDescent="0.25">
      <c r="A34" s="104">
        <v>3</v>
      </c>
      <c r="B34" s="105" t="s">
        <v>34</v>
      </c>
      <c r="C34" s="104" t="s">
        <v>3</v>
      </c>
      <c r="D34" s="106">
        <v>98961.739130434784</v>
      </c>
      <c r="E34" s="107" t="s">
        <v>109</v>
      </c>
      <c r="F34" s="108">
        <f>0.2884-0.0052</f>
        <v>0.28320000000000001</v>
      </c>
      <c r="G34" s="108">
        <f>F34</f>
        <v>0.28320000000000001</v>
      </c>
      <c r="H34" s="109" t="str">
        <f>E34</f>
        <v>United: Fayette/Scioto/Madison</v>
      </c>
      <c r="I34" s="109" t="s">
        <v>112</v>
      </c>
      <c r="J34" s="110">
        <v>715</v>
      </c>
      <c r="K34" s="19">
        <v>9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</row>
    <row r="35" spans="1:124" s="2" customFormat="1" ht="29.25" customHeight="1" x14ac:dyDescent="0.25">
      <c r="A35" s="104">
        <v>3</v>
      </c>
      <c r="B35" s="105" t="s">
        <v>34</v>
      </c>
      <c r="C35" s="104" t="s">
        <v>3</v>
      </c>
      <c r="D35" s="106">
        <v>98961.739130434784</v>
      </c>
      <c r="E35" s="119" t="s">
        <v>145</v>
      </c>
      <c r="F35" s="108">
        <f>0.2482+0.04</f>
        <v>0.28820000000000001</v>
      </c>
      <c r="G35" s="108">
        <f>F35</f>
        <v>0.28820000000000001</v>
      </c>
      <c r="H35" s="109" t="str">
        <f>E35</f>
        <v xml:space="preserve">United-Stark  </v>
      </c>
      <c r="I35" s="109" t="s">
        <v>112</v>
      </c>
      <c r="J35" s="110">
        <v>715</v>
      </c>
      <c r="K35" s="19">
        <v>10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</row>
    <row r="36" spans="1:124" s="2" customFormat="1" ht="42" customHeight="1" x14ac:dyDescent="0.25">
      <c r="A36" s="95">
        <v>3</v>
      </c>
      <c r="B36" s="96" t="s">
        <v>34</v>
      </c>
      <c r="C36" s="95" t="s">
        <v>3</v>
      </c>
      <c r="D36" s="97">
        <v>98961.739130434784</v>
      </c>
      <c r="E36" s="98" t="s">
        <v>142</v>
      </c>
      <c r="F36" s="99">
        <f>0.3084-0.0052</f>
        <v>0.30320000000000003</v>
      </c>
      <c r="G36" s="99">
        <f>F36</f>
        <v>0.30320000000000003</v>
      </c>
      <c r="H36" s="100" t="str">
        <f>E36</f>
        <v>United-Highland</v>
      </c>
      <c r="I36" s="100" t="s">
        <v>112</v>
      </c>
      <c r="J36" s="101">
        <v>715</v>
      </c>
      <c r="K36" s="19">
        <v>11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</row>
    <row r="37" spans="1:124" s="2" customFormat="1" ht="42" customHeight="1" x14ac:dyDescent="0.25">
      <c r="A37" s="8">
        <v>3</v>
      </c>
      <c r="B37" s="49"/>
      <c r="C37" s="48"/>
      <c r="D37" s="117"/>
      <c r="E37" s="49"/>
      <c r="F37" s="51"/>
      <c r="G37" s="51"/>
      <c r="H37" s="49"/>
      <c r="I37" s="49"/>
      <c r="J37" s="118"/>
      <c r="K37" s="141">
        <v>6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</row>
    <row r="38" spans="1:124" s="2" customFormat="1" ht="42" customHeight="1" x14ac:dyDescent="0.25">
      <c r="A38" s="153">
        <v>4</v>
      </c>
      <c r="B38" s="154" t="s">
        <v>32</v>
      </c>
      <c r="C38" s="153" t="s">
        <v>3</v>
      </c>
      <c r="D38" s="155">
        <v>6388913.0434782607</v>
      </c>
      <c r="E38" s="156" t="s">
        <v>152</v>
      </c>
      <c r="F38" s="157"/>
      <c r="G38" s="157">
        <v>0.23880000000000001</v>
      </c>
      <c r="H38" s="158"/>
      <c r="I38" s="158" t="s">
        <v>89</v>
      </c>
      <c r="J38" s="159">
        <v>4752</v>
      </c>
      <c r="K38" s="7">
        <v>1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</row>
    <row r="39" spans="1:124" s="2" customFormat="1" ht="42" customHeight="1" x14ac:dyDescent="0.25">
      <c r="A39" s="77">
        <v>4</v>
      </c>
      <c r="B39" s="78" t="s">
        <v>32</v>
      </c>
      <c r="C39" s="77" t="s">
        <v>3</v>
      </c>
      <c r="D39" s="79">
        <v>6388913.0434782607</v>
      </c>
      <c r="E39" s="80" t="s">
        <v>61</v>
      </c>
      <c r="F39" s="83"/>
      <c r="G39" s="82">
        <v>0.2407</v>
      </c>
      <c r="H39" s="83" t="s">
        <v>61</v>
      </c>
      <c r="I39" s="83">
        <v>81547301125</v>
      </c>
      <c r="J39" s="84">
        <v>2351</v>
      </c>
      <c r="K39" s="7">
        <v>2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</row>
    <row r="40" spans="1:124" s="2" customFormat="1" ht="42" customHeight="1" x14ac:dyDescent="0.25">
      <c r="A40" s="20">
        <v>4</v>
      </c>
      <c r="B40" s="21" t="s">
        <v>32</v>
      </c>
      <c r="C40" s="20" t="s">
        <v>3</v>
      </c>
      <c r="D40" s="22">
        <v>6388913.0434782607</v>
      </c>
      <c r="E40" s="23" t="s">
        <v>107</v>
      </c>
      <c r="F40" s="76">
        <v>0.24780000000000002</v>
      </c>
      <c r="G40" s="76">
        <v>0.24280000000000002</v>
      </c>
      <c r="H40" s="24" t="s">
        <v>108</v>
      </c>
      <c r="I40" s="24">
        <v>7042400191</v>
      </c>
      <c r="J40" s="25">
        <v>208</v>
      </c>
      <c r="K40" s="7">
        <v>3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</row>
    <row r="41" spans="1:124" s="2" customFormat="1" ht="42" customHeight="1" x14ac:dyDescent="0.25">
      <c r="A41" s="73">
        <v>4</v>
      </c>
      <c r="B41" s="74" t="s">
        <v>32</v>
      </c>
      <c r="C41" s="73" t="s">
        <v>3</v>
      </c>
      <c r="D41" s="75">
        <v>6388913.0434782607</v>
      </c>
      <c r="E41" s="149" t="s">
        <v>86</v>
      </c>
      <c r="F41" s="151"/>
      <c r="G41" s="151">
        <v>0.25190000000000001</v>
      </c>
      <c r="H41" s="15" t="s">
        <v>86</v>
      </c>
      <c r="I41" s="15" t="s">
        <v>89</v>
      </c>
      <c r="J41" s="150">
        <v>4752</v>
      </c>
      <c r="K41" s="7">
        <v>4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</row>
    <row r="42" spans="1:124" s="2" customFormat="1" ht="42" customHeight="1" x14ac:dyDescent="0.25">
      <c r="A42" s="59">
        <v>4</v>
      </c>
      <c r="B42" s="60" t="s">
        <v>32</v>
      </c>
      <c r="C42" s="59" t="s">
        <v>3</v>
      </c>
      <c r="D42" s="61">
        <v>6388913.0434782607</v>
      </c>
      <c r="E42" s="62" t="s">
        <v>74</v>
      </c>
      <c r="F42" s="63">
        <v>0.27610000000000001</v>
      </c>
      <c r="G42" s="63">
        <v>0.25600000000000001</v>
      </c>
      <c r="H42" s="64" t="s">
        <v>77</v>
      </c>
      <c r="I42" s="64">
        <v>41900076917</v>
      </c>
      <c r="J42" s="65">
        <v>52266</v>
      </c>
      <c r="K42" s="7">
        <v>5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</row>
    <row r="43" spans="1:124" s="2" customFormat="1" ht="29.25" customHeight="1" x14ac:dyDescent="0.25">
      <c r="A43" s="66">
        <v>4</v>
      </c>
      <c r="B43" s="67" t="s">
        <v>32</v>
      </c>
      <c r="C43" s="66" t="s">
        <v>3</v>
      </c>
      <c r="D43" s="68">
        <v>6388913.0434782607</v>
      </c>
      <c r="E43" s="69" t="s">
        <v>81</v>
      </c>
      <c r="F43" s="70">
        <v>0.27606000000000003</v>
      </c>
      <c r="G43" s="70">
        <v>0.25609999999999999</v>
      </c>
      <c r="H43" s="71" t="s">
        <v>83</v>
      </c>
      <c r="I43" s="71">
        <v>41900076917</v>
      </c>
      <c r="J43" s="72">
        <v>52266</v>
      </c>
      <c r="K43" s="7">
        <v>6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</row>
    <row r="44" spans="1:124" s="2" customFormat="1" ht="29.25" customHeight="1" x14ac:dyDescent="0.25">
      <c r="A44" s="86">
        <v>4</v>
      </c>
      <c r="B44" s="87" t="s">
        <v>32</v>
      </c>
      <c r="C44" s="86" t="s">
        <v>3</v>
      </c>
      <c r="D44" s="88">
        <v>6388913.0434782607</v>
      </c>
      <c r="E44" s="89" t="s">
        <v>143</v>
      </c>
      <c r="F44" s="90">
        <f>0.2791-0.0049</f>
        <v>0.2742</v>
      </c>
      <c r="G44" s="90">
        <f>F44</f>
        <v>0.2742</v>
      </c>
      <c r="H44" s="91" t="str">
        <f>E44</f>
        <v>United- Main</v>
      </c>
      <c r="I44" s="91" t="s">
        <v>113</v>
      </c>
      <c r="J44" s="92">
        <v>415</v>
      </c>
      <c r="K44" s="7">
        <v>7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</row>
    <row r="45" spans="1:124" ht="29.25" customHeight="1" x14ac:dyDescent="0.25">
      <c r="A45" s="120">
        <v>4</v>
      </c>
      <c r="B45" s="121" t="s">
        <v>32</v>
      </c>
      <c r="C45" s="120" t="s">
        <v>3</v>
      </c>
      <c r="D45" s="122">
        <v>6388913.0434782607</v>
      </c>
      <c r="E45" s="123" t="s">
        <v>144</v>
      </c>
      <c r="F45" s="124">
        <f>0.2941-0.0049</f>
        <v>0.28919999999999996</v>
      </c>
      <c r="G45" s="124">
        <f>F45</f>
        <v>0.28919999999999996</v>
      </c>
      <c r="H45" s="125" t="str">
        <f>E45</f>
        <v>United-Washington</v>
      </c>
      <c r="I45" s="125" t="s">
        <v>113</v>
      </c>
      <c r="J45" s="126">
        <v>415</v>
      </c>
      <c r="K45" s="7">
        <v>8</v>
      </c>
    </row>
    <row r="46" spans="1:124" ht="29.25" customHeight="1" x14ac:dyDescent="0.25">
      <c r="A46" s="104">
        <v>4</v>
      </c>
      <c r="B46" s="105" t="s">
        <v>32</v>
      </c>
      <c r="C46" s="104" t="s">
        <v>3</v>
      </c>
      <c r="D46" s="106">
        <v>6388913.0434782607</v>
      </c>
      <c r="E46" s="107" t="s">
        <v>109</v>
      </c>
      <c r="F46" s="108">
        <f>0.3141-0.0049</f>
        <v>0.30919999999999997</v>
      </c>
      <c r="G46" s="108">
        <f>F46</f>
        <v>0.30919999999999997</v>
      </c>
      <c r="H46" s="109" t="str">
        <f>E46</f>
        <v>United: Fayette/Scioto/Madison</v>
      </c>
      <c r="I46" s="109" t="s">
        <v>113</v>
      </c>
      <c r="J46" s="110">
        <v>415</v>
      </c>
      <c r="K46" s="7">
        <v>9</v>
      </c>
    </row>
    <row r="47" spans="1:124" ht="29.25" customHeight="1" x14ac:dyDescent="0.25">
      <c r="A47" s="104">
        <v>4</v>
      </c>
      <c r="B47" s="105" t="s">
        <v>32</v>
      </c>
      <c r="C47" s="104" t="s">
        <v>3</v>
      </c>
      <c r="D47" s="106">
        <v>6388913.0434782607</v>
      </c>
      <c r="E47" s="119" t="s">
        <v>145</v>
      </c>
      <c r="F47" s="108">
        <f>0.2742+0.04</f>
        <v>0.31419999999999998</v>
      </c>
      <c r="G47" s="108">
        <f>F47</f>
        <v>0.31419999999999998</v>
      </c>
      <c r="H47" s="109" t="str">
        <f>E47</f>
        <v xml:space="preserve">United-Stark  </v>
      </c>
      <c r="I47" s="109" t="s">
        <v>113</v>
      </c>
      <c r="J47" s="110">
        <v>415</v>
      </c>
      <c r="K47" s="7">
        <v>10</v>
      </c>
    </row>
    <row r="48" spans="1:124" ht="29.25" customHeight="1" x14ac:dyDescent="0.25">
      <c r="A48" s="95">
        <v>4</v>
      </c>
      <c r="B48" s="96" t="s">
        <v>32</v>
      </c>
      <c r="C48" s="95" t="s">
        <v>3</v>
      </c>
      <c r="D48" s="97">
        <v>6388913.0434782607</v>
      </c>
      <c r="E48" s="98" t="s">
        <v>142</v>
      </c>
      <c r="F48" s="99">
        <f>0.3341-0.0049</f>
        <v>0.32919999999999999</v>
      </c>
      <c r="G48" s="99">
        <f>F48</f>
        <v>0.32919999999999999</v>
      </c>
      <c r="H48" s="100" t="str">
        <f>E48</f>
        <v>United-Highland</v>
      </c>
      <c r="I48" s="100" t="s">
        <v>113</v>
      </c>
      <c r="J48" s="101">
        <v>415</v>
      </c>
      <c r="K48" s="7">
        <v>11</v>
      </c>
    </row>
    <row r="49" spans="1:124" ht="29.25" customHeight="1" x14ac:dyDescent="0.25">
      <c r="A49" s="8">
        <v>4</v>
      </c>
      <c r="B49" s="49"/>
      <c r="C49" s="48"/>
      <c r="D49" s="117"/>
      <c r="E49" s="49"/>
      <c r="F49" s="51"/>
      <c r="G49" s="51"/>
      <c r="H49" s="49"/>
      <c r="I49" s="49"/>
      <c r="J49" s="118"/>
      <c r="K49" s="141">
        <v>7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</row>
    <row r="50" spans="1:124" ht="29.25" customHeight="1" x14ac:dyDescent="0.25">
      <c r="A50" s="77">
        <v>5</v>
      </c>
      <c r="B50" s="78" t="s">
        <v>33</v>
      </c>
      <c r="C50" s="77" t="s">
        <v>3</v>
      </c>
      <c r="D50" s="79">
        <v>10608.695652173912</v>
      </c>
      <c r="E50" s="80" t="s">
        <v>61</v>
      </c>
      <c r="F50" s="83"/>
      <c r="G50" s="82">
        <v>0.25900000000000001</v>
      </c>
      <c r="H50" s="83" t="s">
        <v>61</v>
      </c>
      <c r="I50" s="83">
        <v>81547301123</v>
      </c>
      <c r="J50" s="84">
        <v>25350</v>
      </c>
      <c r="K50" s="7">
        <v>1</v>
      </c>
    </row>
    <row r="51" spans="1:124" ht="29.25" customHeight="1" x14ac:dyDescent="0.25">
      <c r="A51" s="153">
        <v>5</v>
      </c>
      <c r="B51" s="154" t="s">
        <v>33</v>
      </c>
      <c r="C51" s="153" t="s">
        <v>3</v>
      </c>
      <c r="D51" s="155">
        <v>10608.695652173912</v>
      </c>
      <c r="E51" s="156" t="s">
        <v>152</v>
      </c>
      <c r="F51" s="157"/>
      <c r="G51" s="157">
        <v>0.26250000000000001</v>
      </c>
      <c r="H51" s="156" t="s">
        <v>152</v>
      </c>
      <c r="I51" s="158" t="s">
        <v>90</v>
      </c>
      <c r="J51" s="159">
        <v>1331</v>
      </c>
      <c r="K51" s="7">
        <v>2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</row>
    <row r="52" spans="1:124" ht="29.25" customHeight="1" x14ac:dyDescent="0.25">
      <c r="A52" s="20">
        <v>5</v>
      </c>
      <c r="B52" s="21" t="s">
        <v>33</v>
      </c>
      <c r="C52" s="20" t="s">
        <v>3</v>
      </c>
      <c r="D52" s="22">
        <v>10608.695652173912</v>
      </c>
      <c r="E52" s="23" t="s">
        <v>107</v>
      </c>
      <c r="F52" s="76">
        <v>0.26750000000000002</v>
      </c>
      <c r="G52" s="76">
        <v>0.26250000000000001</v>
      </c>
      <c r="H52" s="24" t="s">
        <v>108</v>
      </c>
      <c r="I52" s="24">
        <v>7042400188</v>
      </c>
      <c r="J52" s="25">
        <v>69</v>
      </c>
      <c r="K52" s="7">
        <v>3</v>
      </c>
    </row>
    <row r="53" spans="1:124" ht="29.25" customHeight="1" x14ac:dyDescent="0.25">
      <c r="A53" s="73">
        <v>5</v>
      </c>
      <c r="B53" s="74" t="s">
        <v>33</v>
      </c>
      <c r="C53" s="73" t="s">
        <v>3</v>
      </c>
      <c r="D53" s="75">
        <v>10608.695652173912</v>
      </c>
      <c r="E53" s="149" t="s">
        <v>86</v>
      </c>
      <c r="F53" s="151"/>
      <c r="G53" s="151">
        <v>0.26929999999999998</v>
      </c>
      <c r="H53" s="15" t="s">
        <v>86</v>
      </c>
      <c r="I53" s="15" t="s">
        <v>90</v>
      </c>
      <c r="J53" s="150">
        <v>1331</v>
      </c>
      <c r="K53" s="7">
        <v>4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</row>
    <row r="54" spans="1:124" ht="29.25" customHeight="1" x14ac:dyDescent="0.25">
      <c r="A54" s="59">
        <v>5</v>
      </c>
      <c r="B54" s="60" t="s">
        <v>33</v>
      </c>
      <c r="C54" s="59" t="s">
        <v>3</v>
      </c>
      <c r="D54" s="61">
        <v>10608.695652173912</v>
      </c>
      <c r="E54" s="62" t="s">
        <v>74</v>
      </c>
      <c r="F54" s="63">
        <v>0.29930000000000001</v>
      </c>
      <c r="G54" s="63">
        <v>0.2792</v>
      </c>
      <c r="H54" s="64" t="s">
        <v>76</v>
      </c>
      <c r="I54" s="64">
        <v>41483022417</v>
      </c>
      <c r="J54" s="65">
        <v>65379</v>
      </c>
      <c r="K54" s="7">
        <v>5</v>
      </c>
    </row>
    <row r="55" spans="1:124" ht="29.25" customHeight="1" x14ac:dyDescent="0.25">
      <c r="A55" s="66">
        <v>5</v>
      </c>
      <c r="B55" s="67" t="s">
        <v>33</v>
      </c>
      <c r="C55" s="66" t="s">
        <v>3</v>
      </c>
      <c r="D55" s="68">
        <v>10608.695652173912</v>
      </c>
      <c r="E55" s="69" t="s">
        <v>81</v>
      </c>
      <c r="F55" s="70">
        <v>0.29926000000000003</v>
      </c>
      <c r="G55" s="70">
        <v>0.27929999999999999</v>
      </c>
      <c r="H55" s="71" t="s">
        <v>83</v>
      </c>
      <c r="I55" s="71">
        <v>41900076733</v>
      </c>
      <c r="J55" s="72">
        <v>51946</v>
      </c>
      <c r="K55" s="7">
        <v>6</v>
      </c>
    </row>
    <row r="56" spans="1:124" ht="29.25" customHeight="1" x14ac:dyDescent="0.25">
      <c r="A56" s="86">
        <v>5</v>
      </c>
      <c r="B56" s="87" t="s">
        <v>33</v>
      </c>
      <c r="C56" s="86" t="s">
        <v>3</v>
      </c>
      <c r="D56" s="88">
        <v>10608.695652173912</v>
      </c>
      <c r="E56" s="89" t="s">
        <v>143</v>
      </c>
      <c r="F56" s="90">
        <f>0.3043-0.0046</f>
        <v>0.29970000000000002</v>
      </c>
      <c r="G56" s="90">
        <f>F56</f>
        <v>0.29970000000000002</v>
      </c>
      <c r="H56" s="91" t="str">
        <f>E56</f>
        <v>United- Main</v>
      </c>
      <c r="I56" s="91" t="s">
        <v>114</v>
      </c>
      <c r="J56" s="92">
        <v>315</v>
      </c>
      <c r="K56" s="7">
        <v>7</v>
      </c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</row>
    <row r="57" spans="1:124" ht="29.25" customHeight="1" x14ac:dyDescent="0.25">
      <c r="A57" s="120">
        <v>5</v>
      </c>
      <c r="B57" s="121" t="s">
        <v>33</v>
      </c>
      <c r="C57" s="120" t="s">
        <v>3</v>
      </c>
      <c r="D57" s="122">
        <v>10608.695652173912</v>
      </c>
      <c r="E57" s="123" t="s">
        <v>144</v>
      </c>
      <c r="F57" s="124">
        <f>0.3193-0.0046</f>
        <v>0.31469999999999998</v>
      </c>
      <c r="G57" s="124">
        <f>F57</f>
        <v>0.31469999999999998</v>
      </c>
      <c r="H57" s="125" t="str">
        <f>E57</f>
        <v>United-Washington</v>
      </c>
      <c r="I57" s="125" t="s">
        <v>114</v>
      </c>
      <c r="J57" s="126">
        <v>315</v>
      </c>
      <c r="K57" s="7">
        <v>8</v>
      </c>
    </row>
    <row r="58" spans="1:124" ht="29.25" customHeight="1" x14ac:dyDescent="0.25">
      <c r="A58" s="104">
        <v>5</v>
      </c>
      <c r="B58" s="105" t="s">
        <v>33</v>
      </c>
      <c r="C58" s="104" t="s">
        <v>3</v>
      </c>
      <c r="D58" s="106">
        <v>10608.695652173912</v>
      </c>
      <c r="E58" s="107" t="s">
        <v>109</v>
      </c>
      <c r="F58" s="108">
        <f>0.3393-0.0046</f>
        <v>0.3347</v>
      </c>
      <c r="G58" s="108">
        <f>F58</f>
        <v>0.3347</v>
      </c>
      <c r="H58" s="109" t="str">
        <f>E58</f>
        <v>United: Fayette/Scioto/Madison</v>
      </c>
      <c r="I58" s="109" t="s">
        <v>114</v>
      </c>
      <c r="J58" s="110">
        <v>315</v>
      </c>
      <c r="K58" s="7">
        <v>9</v>
      </c>
    </row>
    <row r="59" spans="1:124" ht="29.25" customHeight="1" x14ac:dyDescent="0.25">
      <c r="A59" s="104">
        <v>5</v>
      </c>
      <c r="B59" s="105" t="s">
        <v>33</v>
      </c>
      <c r="C59" s="104" t="s">
        <v>3</v>
      </c>
      <c r="D59" s="106">
        <v>10608.695652173912</v>
      </c>
      <c r="E59" s="119" t="s">
        <v>145</v>
      </c>
      <c r="F59" s="108">
        <f>0.2997+0.04</f>
        <v>0.3397</v>
      </c>
      <c r="G59" s="108">
        <f>F59</f>
        <v>0.3397</v>
      </c>
      <c r="H59" s="109" t="str">
        <f>E59</f>
        <v xml:space="preserve">United-Stark  </v>
      </c>
      <c r="I59" s="109" t="s">
        <v>114</v>
      </c>
      <c r="J59" s="110">
        <v>315</v>
      </c>
      <c r="K59" s="7">
        <v>10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</row>
    <row r="60" spans="1:124" ht="29.25" customHeight="1" x14ac:dyDescent="0.25">
      <c r="A60" s="95">
        <v>5</v>
      </c>
      <c r="B60" s="96" t="s">
        <v>33</v>
      </c>
      <c r="C60" s="95" t="s">
        <v>3</v>
      </c>
      <c r="D60" s="97">
        <v>10608.695652173912</v>
      </c>
      <c r="E60" s="98" t="s">
        <v>142</v>
      </c>
      <c r="F60" s="99">
        <f>0.3593-0.0046</f>
        <v>0.35470000000000002</v>
      </c>
      <c r="G60" s="99">
        <f>F60</f>
        <v>0.35470000000000002</v>
      </c>
      <c r="H60" s="100" t="str">
        <f>E60</f>
        <v>United-Highland</v>
      </c>
      <c r="I60" s="100" t="s">
        <v>114</v>
      </c>
      <c r="J60" s="101">
        <v>315</v>
      </c>
      <c r="K60" s="7">
        <v>11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</row>
    <row r="61" spans="1:124" ht="29.25" customHeight="1" x14ac:dyDescent="0.25">
      <c r="A61" s="8">
        <v>5</v>
      </c>
      <c r="B61" s="49"/>
      <c r="C61" s="48"/>
      <c r="D61" s="117"/>
      <c r="E61" s="49"/>
      <c r="F61" s="51"/>
      <c r="G61" s="51"/>
      <c r="H61" s="49"/>
      <c r="I61" s="49"/>
      <c r="J61" s="118"/>
      <c r="K61" s="141">
        <v>8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</row>
    <row r="62" spans="1:124" ht="29.25" customHeight="1" x14ac:dyDescent="0.25">
      <c r="A62" s="77">
        <v>6</v>
      </c>
      <c r="B62" s="78" t="s">
        <v>36</v>
      </c>
      <c r="C62" s="77" t="s">
        <v>3</v>
      </c>
      <c r="D62" s="79">
        <v>4299.130434782609</v>
      </c>
      <c r="E62" s="80" t="s">
        <v>61</v>
      </c>
      <c r="F62" s="83"/>
      <c r="G62" s="82">
        <v>0.28029999999999999</v>
      </c>
      <c r="H62" s="83" t="s">
        <v>61</v>
      </c>
      <c r="I62" s="83">
        <v>81547301124</v>
      </c>
      <c r="J62" s="84">
        <v>25349</v>
      </c>
      <c r="K62" s="7">
        <v>1</v>
      </c>
    </row>
    <row r="63" spans="1:124" ht="29.25" customHeight="1" x14ac:dyDescent="0.25">
      <c r="A63" s="73">
        <v>6</v>
      </c>
      <c r="B63" s="74" t="s">
        <v>36</v>
      </c>
      <c r="C63" s="73" t="s">
        <v>3</v>
      </c>
      <c r="D63" s="75">
        <v>4299.130434782609</v>
      </c>
      <c r="E63" s="149" t="s">
        <v>86</v>
      </c>
      <c r="F63" s="151"/>
      <c r="G63" s="151">
        <v>0.28050000000000003</v>
      </c>
      <c r="H63" s="15" t="s">
        <v>86</v>
      </c>
      <c r="I63" s="15" t="s">
        <v>91</v>
      </c>
      <c r="J63" s="150">
        <v>1165</v>
      </c>
      <c r="K63" s="7">
        <v>2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</row>
    <row r="64" spans="1:124" ht="29.25" customHeight="1" x14ac:dyDescent="0.25">
      <c r="A64" s="59">
        <v>6</v>
      </c>
      <c r="B64" s="60" t="s">
        <v>36</v>
      </c>
      <c r="C64" s="59" t="s">
        <v>3</v>
      </c>
      <c r="D64" s="61">
        <v>4299.130434782609</v>
      </c>
      <c r="E64" s="62" t="s">
        <v>74</v>
      </c>
      <c r="F64" s="63">
        <v>0.30170000000000002</v>
      </c>
      <c r="G64" s="63">
        <v>0.29160000000000003</v>
      </c>
      <c r="H64" s="64" t="s">
        <v>76</v>
      </c>
      <c r="I64" s="64">
        <v>41483022400</v>
      </c>
      <c r="J64" s="65">
        <v>65378</v>
      </c>
      <c r="K64" s="7">
        <v>3</v>
      </c>
    </row>
    <row r="65" spans="1:124" ht="29.25" customHeight="1" x14ac:dyDescent="0.25">
      <c r="A65" s="66">
        <v>6</v>
      </c>
      <c r="B65" s="67" t="s">
        <v>36</v>
      </c>
      <c r="C65" s="66" t="s">
        <v>3</v>
      </c>
      <c r="D65" s="68">
        <v>4299.130434782609</v>
      </c>
      <c r="E65" s="69" t="s">
        <v>81</v>
      </c>
      <c r="F65" s="70">
        <v>0.32169999999999999</v>
      </c>
      <c r="G65" s="70">
        <v>0.30170000000000002</v>
      </c>
      <c r="H65" s="71" t="s">
        <v>83</v>
      </c>
      <c r="I65" s="71">
        <v>41900076528</v>
      </c>
      <c r="J65" s="72">
        <v>51940</v>
      </c>
      <c r="K65" s="7">
        <v>4</v>
      </c>
    </row>
    <row r="66" spans="1:124" ht="29.25" customHeight="1" x14ac:dyDescent="0.25">
      <c r="A66" s="20">
        <v>6</v>
      </c>
      <c r="B66" s="21" t="s">
        <v>36</v>
      </c>
      <c r="C66" s="20" t="s">
        <v>3</v>
      </c>
      <c r="D66" s="22">
        <v>4299.130434782609</v>
      </c>
      <c r="E66" s="23" t="s">
        <v>107</v>
      </c>
      <c r="F66" s="76">
        <v>0.30859999999999999</v>
      </c>
      <c r="G66" s="76">
        <v>0.30359999999999998</v>
      </c>
      <c r="H66" s="24" t="s">
        <v>108</v>
      </c>
      <c r="I66" s="24">
        <v>7042400189</v>
      </c>
      <c r="J66" s="25">
        <v>100</v>
      </c>
      <c r="K66" s="7">
        <v>5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</row>
    <row r="67" spans="1:124" ht="29.25" customHeight="1" x14ac:dyDescent="0.25">
      <c r="A67" s="86">
        <v>6</v>
      </c>
      <c r="B67" s="87" t="s">
        <v>36</v>
      </c>
      <c r="C67" s="86" t="s">
        <v>3</v>
      </c>
      <c r="D67" s="88">
        <v>4299.130434782609</v>
      </c>
      <c r="E67" s="89" t="s">
        <v>143</v>
      </c>
      <c r="F67" s="90">
        <f>0.2997+0.021</f>
        <v>0.32070000000000004</v>
      </c>
      <c r="G67" s="90">
        <f>F67</f>
        <v>0.32070000000000004</v>
      </c>
      <c r="H67" s="91" t="str">
        <f>E67</f>
        <v>United- Main</v>
      </c>
      <c r="I67" s="91" t="s">
        <v>115</v>
      </c>
      <c r="J67" s="92">
        <v>215</v>
      </c>
      <c r="K67" s="7">
        <v>6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</row>
    <row r="68" spans="1:124" ht="29.25" customHeight="1" x14ac:dyDescent="0.25">
      <c r="A68" s="120">
        <v>6</v>
      </c>
      <c r="B68" s="121" t="s">
        <v>36</v>
      </c>
      <c r="C68" s="120" t="s">
        <v>3</v>
      </c>
      <c r="D68" s="122">
        <v>4299.130434782609</v>
      </c>
      <c r="E68" s="123" t="s">
        <v>144</v>
      </c>
      <c r="F68" s="124">
        <f>0.3147+0.021</f>
        <v>0.3357</v>
      </c>
      <c r="G68" s="124">
        <f>F68</f>
        <v>0.3357</v>
      </c>
      <c r="H68" s="125" t="str">
        <f>E68</f>
        <v>United-Washington</v>
      </c>
      <c r="I68" s="125" t="s">
        <v>115</v>
      </c>
      <c r="J68" s="126">
        <v>215</v>
      </c>
      <c r="K68" s="7">
        <v>7</v>
      </c>
    </row>
    <row r="69" spans="1:124" ht="29.25" customHeight="1" x14ac:dyDescent="0.25">
      <c r="A69" s="104">
        <v>6</v>
      </c>
      <c r="B69" s="105" t="s">
        <v>36</v>
      </c>
      <c r="C69" s="104" t="s">
        <v>3</v>
      </c>
      <c r="D69" s="106">
        <v>4299.130434782609</v>
      </c>
      <c r="E69" s="107" t="s">
        <v>109</v>
      </c>
      <c r="F69" s="108">
        <f>0.3347+0.021</f>
        <v>0.35570000000000002</v>
      </c>
      <c r="G69" s="108">
        <f>F69</f>
        <v>0.35570000000000002</v>
      </c>
      <c r="H69" s="109" t="str">
        <f>E69</f>
        <v>United: Fayette/Scioto/Madison</v>
      </c>
      <c r="I69" s="109" t="s">
        <v>115</v>
      </c>
      <c r="J69" s="110">
        <v>215</v>
      </c>
      <c r="K69" s="7">
        <v>8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</row>
    <row r="70" spans="1:124" s="2" customFormat="1" ht="29.25" customHeight="1" x14ac:dyDescent="0.25">
      <c r="A70" s="104">
        <v>6</v>
      </c>
      <c r="B70" s="105" t="s">
        <v>36</v>
      </c>
      <c r="C70" s="104" t="s">
        <v>3</v>
      </c>
      <c r="D70" s="106">
        <v>4299.130434782609</v>
      </c>
      <c r="E70" s="119" t="s">
        <v>145</v>
      </c>
      <c r="F70" s="108">
        <f>0.3207+0.04</f>
        <v>0.36069999999999997</v>
      </c>
      <c r="G70" s="108">
        <f>F70</f>
        <v>0.36069999999999997</v>
      </c>
      <c r="H70" s="109" t="str">
        <f>E70</f>
        <v xml:space="preserve">United-Stark  </v>
      </c>
      <c r="I70" s="109" t="s">
        <v>115</v>
      </c>
      <c r="J70" s="110">
        <v>215</v>
      </c>
      <c r="K70" s="7">
        <v>9</v>
      </c>
    </row>
    <row r="71" spans="1:124" s="2" customFormat="1" ht="29.25" customHeight="1" x14ac:dyDescent="0.25">
      <c r="A71" s="95">
        <v>6</v>
      </c>
      <c r="B71" s="96" t="s">
        <v>36</v>
      </c>
      <c r="C71" s="95" t="s">
        <v>3</v>
      </c>
      <c r="D71" s="97">
        <v>4299.130434782609</v>
      </c>
      <c r="E71" s="98" t="s">
        <v>142</v>
      </c>
      <c r="F71" s="99">
        <f>0.3547+0.021</f>
        <v>0.37570000000000003</v>
      </c>
      <c r="G71" s="99">
        <f>F71</f>
        <v>0.37570000000000003</v>
      </c>
      <c r="H71" s="100" t="str">
        <f>E71</f>
        <v>United-Highland</v>
      </c>
      <c r="I71" s="100" t="s">
        <v>115</v>
      </c>
      <c r="J71" s="101">
        <v>215</v>
      </c>
      <c r="K71" s="7">
        <v>10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</row>
    <row r="72" spans="1:124" s="2" customFormat="1" ht="29.25" customHeight="1" x14ac:dyDescent="0.25">
      <c r="A72" s="8">
        <v>6</v>
      </c>
      <c r="B72" s="49"/>
      <c r="C72" s="48"/>
      <c r="D72" s="117"/>
      <c r="E72" s="49"/>
      <c r="F72" s="51"/>
      <c r="G72" s="51"/>
      <c r="H72" s="49"/>
      <c r="I72" s="49"/>
      <c r="J72" s="118"/>
      <c r="K72" s="141">
        <v>9</v>
      </c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</row>
    <row r="73" spans="1:124" s="2" customFormat="1" ht="29.25" customHeight="1" x14ac:dyDescent="0.25">
      <c r="A73" s="3">
        <v>7</v>
      </c>
      <c r="B73" s="6" t="s">
        <v>28</v>
      </c>
      <c r="C73" s="3" t="s">
        <v>3</v>
      </c>
      <c r="D73" s="146"/>
      <c r="E73" s="147" t="s">
        <v>58</v>
      </c>
      <c r="F73" s="152" t="s">
        <v>146</v>
      </c>
      <c r="G73" s="152" t="s">
        <v>146</v>
      </c>
      <c r="H73" s="148"/>
      <c r="I73" s="148"/>
      <c r="J73" s="19"/>
      <c r="K73" s="19" t="s">
        <v>146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</row>
    <row r="74" spans="1:124" s="2" customFormat="1" ht="29.25" customHeight="1" x14ac:dyDescent="0.25">
      <c r="A74" s="8">
        <v>7</v>
      </c>
      <c r="B74" s="49"/>
      <c r="C74" s="48"/>
      <c r="D74" s="117"/>
      <c r="E74" s="49"/>
      <c r="F74" s="51"/>
      <c r="G74" s="51"/>
      <c r="H74" s="49"/>
      <c r="I74" s="49"/>
      <c r="J74" s="118"/>
      <c r="K74" s="141">
        <v>10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</row>
    <row r="75" spans="1:124" s="2" customFormat="1" ht="29.25" customHeight="1" x14ac:dyDescent="0.25">
      <c r="A75" s="3">
        <v>8</v>
      </c>
      <c r="B75" s="6" t="s">
        <v>23</v>
      </c>
      <c r="C75" s="3" t="s">
        <v>3</v>
      </c>
      <c r="D75" s="146"/>
      <c r="E75" s="147" t="s">
        <v>58</v>
      </c>
      <c r="F75" s="152" t="s">
        <v>146</v>
      </c>
      <c r="G75" s="152" t="s">
        <v>146</v>
      </c>
      <c r="H75" s="148"/>
      <c r="I75" s="148"/>
      <c r="J75" s="19"/>
      <c r="K75" s="19" t="s">
        <v>146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</row>
    <row r="76" spans="1:124" s="2" customFormat="1" ht="29.25" customHeight="1" x14ac:dyDescent="0.25">
      <c r="A76" s="8">
        <v>8</v>
      </c>
      <c r="B76" s="49"/>
      <c r="C76" s="48"/>
      <c r="D76" s="117"/>
      <c r="E76" s="49"/>
      <c r="F76" s="51"/>
      <c r="G76" s="51"/>
      <c r="H76" s="49"/>
      <c r="I76" s="49"/>
      <c r="J76" s="118"/>
      <c r="K76" s="118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</row>
    <row r="77" spans="1:124" s="2" customFormat="1" ht="29.25" customHeight="1" x14ac:dyDescent="0.25">
      <c r="A77" s="77">
        <v>9</v>
      </c>
      <c r="B77" s="78" t="s">
        <v>26</v>
      </c>
      <c r="C77" s="77" t="s">
        <v>3</v>
      </c>
      <c r="D77" s="79">
        <v>656580.86956521741</v>
      </c>
      <c r="E77" s="80" t="s">
        <v>61</v>
      </c>
      <c r="F77" s="83"/>
      <c r="G77" s="82">
        <v>0.2389</v>
      </c>
      <c r="H77" s="83" t="s">
        <v>61</v>
      </c>
      <c r="I77" s="83">
        <v>81547301130</v>
      </c>
      <c r="J77" s="84">
        <v>25373</v>
      </c>
      <c r="K77" s="7">
        <v>1</v>
      </c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</row>
    <row r="78" spans="1:124" s="2" customFormat="1" ht="29.25" customHeight="1" x14ac:dyDescent="0.25">
      <c r="A78" s="66">
        <v>9</v>
      </c>
      <c r="B78" s="67" t="s">
        <v>26</v>
      </c>
      <c r="C78" s="66" t="s">
        <v>3</v>
      </c>
      <c r="D78" s="68">
        <v>656580.86956521741</v>
      </c>
      <c r="E78" s="69" t="s">
        <v>81</v>
      </c>
      <c r="F78" s="70">
        <v>0.27429999999999999</v>
      </c>
      <c r="G78" s="70">
        <v>0.25430000000000003</v>
      </c>
      <c r="H78" s="71" t="s">
        <v>82</v>
      </c>
      <c r="I78" s="71">
        <v>41900072940</v>
      </c>
      <c r="J78" s="72">
        <v>46073</v>
      </c>
      <c r="K78" s="7">
        <v>2</v>
      </c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</row>
    <row r="79" spans="1:124" s="4" customFormat="1" ht="29.25" customHeight="1" x14ac:dyDescent="0.25">
      <c r="A79" s="59">
        <v>9</v>
      </c>
      <c r="B79" s="60" t="s">
        <v>26</v>
      </c>
      <c r="C79" s="59" t="s">
        <v>3</v>
      </c>
      <c r="D79" s="61">
        <v>656580.86956521741</v>
      </c>
      <c r="E79" s="62" t="s">
        <v>74</v>
      </c>
      <c r="F79" s="63">
        <v>0.27429999999999999</v>
      </c>
      <c r="G79" s="63">
        <v>0.27660000000000001</v>
      </c>
      <c r="H79" s="64" t="s">
        <v>75</v>
      </c>
      <c r="I79" s="64">
        <v>41900072940</v>
      </c>
      <c r="J79" s="65">
        <v>46073</v>
      </c>
      <c r="K79" s="7">
        <v>3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</row>
    <row r="80" spans="1:124" s="2" customFormat="1" ht="29.25" customHeight="1" x14ac:dyDescent="0.25">
      <c r="A80" s="86">
        <v>9</v>
      </c>
      <c r="B80" s="87" t="s">
        <v>26</v>
      </c>
      <c r="C80" s="86" t="s">
        <v>3</v>
      </c>
      <c r="D80" s="88">
        <v>656580.86956521741</v>
      </c>
      <c r="E80" s="89" t="s">
        <v>143</v>
      </c>
      <c r="F80" s="90">
        <f>0.2821-0.0052</f>
        <v>0.27690000000000003</v>
      </c>
      <c r="G80" s="90">
        <f>F80</f>
        <v>0.27690000000000003</v>
      </c>
      <c r="H80" s="91" t="str">
        <f>E80</f>
        <v>United- Main</v>
      </c>
      <c r="I80" s="91" t="s">
        <v>116</v>
      </c>
      <c r="J80" s="92">
        <v>1415</v>
      </c>
      <c r="K80" s="7">
        <v>4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</row>
    <row r="81" spans="1:124" s="2" customFormat="1" ht="29.25" customHeight="1" x14ac:dyDescent="0.25">
      <c r="A81" s="120">
        <v>9</v>
      </c>
      <c r="B81" s="121" t="s">
        <v>26</v>
      </c>
      <c r="C81" s="120" t="s">
        <v>3</v>
      </c>
      <c r="D81" s="122">
        <v>656580.86956521741</v>
      </c>
      <c r="E81" s="123" t="s">
        <v>144</v>
      </c>
      <c r="F81" s="124">
        <f>0.2971-0.0052</f>
        <v>0.29189999999999999</v>
      </c>
      <c r="G81" s="124">
        <f>F81</f>
        <v>0.29189999999999999</v>
      </c>
      <c r="H81" s="125" t="str">
        <f>E81</f>
        <v>United-Washington</v>
      </c>
      <c r="I81" s="125" t="s">
        <v>116</v>
      </c>
      <c r="J81" s="126">
        <v>1415</v>
      </c>
      <c r="K81" s="7">
        <v>5</v>
      </c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</row>
    <row r="82" spans="1:124" s="136" customFormat="1" ht="29.25" customHeight="1" x14ac:dyDescent="0.25">
      <c r="A82" s="104">
        <v>9</v>
      </c>
      <c r="B82" s="105" t="s">
        <v>26</v>
      </c>
      <c r="C82" s="104" t="s">
        <v>3</v>
      </c>
      <c r="D82" s="106">
        <v>656580.86956521741</v>
      </c>
      <c r="E82" s="107" t="s">
        <v>109</v>
      </c>
      <c r="F82" s="108">
        <f>0.3171-0.0052</f>
        <v>0.31190000000000001</v>
      </c>
      <c r="G82" s="108">
        <f>F82</f>
        <v>0.31190000000000001</v>
      </c>
      <c r="H82" s="109" t="str">
        <f>E82</f>
        <v>United: Fayette/Scioto/Madison</v>
      </c>
      <c r="I82" s="109" t="s">
        <v>116</v>
      </c>
      <c r="J82" s="110">
        <v>1415</v>
      </c>
      <c r="K82" s="7">
        <v>6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</row>
    <row r="83" spans="1:124" s="2" customFormat="1" ht="29.25" customHeight="1" x14ac:dyDescent="0.25">
      <c r="A83" s="104">
        <v>9</v>
      </c>
      <c r="B83" s="105" t="s">
        <v>26</v>
      </c>
      <c r="C83" s="104" t="s">
        <v>3</v>
      </c>
      <c r="D83" s="106">
        <v>656580.86956521741</v>
      </c>
      <c r="E83" s="119" t="s">
        <v>145</v>
      </c>
      <c r="F83" s="108">
        <f>0.2769+0.04</f>
        <v>0.31689999999999996</v>
      </c>
      <c r="G83" s="108">
        <f>F83</f>
        <v>0.31689999999999996</v>
      </c>
      <c r="H83" s="109" t="str">
        <f>E83</f>
        <v xml:space="preserve">United-Stark  </v>
      </c>
      <c r="I83" s="109" t="s">
        <v>116</v>
      </c>
      <c r="J83" s="110">
        <v>1415</v>
      </c>
      <c r="K83" s="7">
        <v>7</v>
      </c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</row>
    <row r="84" spans="1:124" s="136" customFormat="1" ht="29.25" customHeight="1" x14ac:dyDescent="0.25">
      <c r="A84" s="95">
        <v>9</v>
      </c>
      <c r="B84" s="96" t="s">
        <v>26</v>
      </c>
      <c r="C84" s="95" t="s">
        <v>3</v>
      </c>
      <c r="D84" s="97">
        <v>656580.86956521741</v>
      </c>
      <c r="E84" s="98" t="s">
        <v>142</v>
      </c>
      <c r="F84" s="99">
        <f>0.3371-0.0052</f>
        <v>0.33190000000000003</v>
      </c>
      <c r="G84" s="99">
        <f>F84</f>
        <v>0.33190000000000003</v>
      </c>
      <c r="H84" s="100" t="str">
        <f>E84</f>
        <v>United-Highland</v>
      </c>
      <c r="I84" s="100" t="s">
        <v>116</v>
      </c>
      <c r="J84" s="101">
        <v>1415</v>
      </c>
      <c r="K84" s="7">
        <v>8</v>
      </c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</row>
    <row r="85" spans="1:124" s="2" customFormat="1" ht="29.25" customHeight="1" x14ac:dyDescent="0.25">
      <c r="A85" s="8">
        <v>9</v>
      </c>
      <c r="B85" s="49"/>
      <c r="C85" s="48"/>
      <c r="D85" s="117"/>
      <c r="E85" s="49"/>
      <c r="F85" s="51"/>
      <c r="G85" s="51"/>
      <c r="H85" s="49"/>
      <c r="I85" s="49"/>
      <c r="J85" s="118"/>
      <c r="K85" s="141">
        <v>1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</row>
    <row r="86" spans="1:124" s="2" customFormat="1" ht="29.25" customHeight="1" x14ac:dyDescent="0.25">
      <c r="A86" s="129">
        <v>10</v>
      </c>
      <c r="B86" s="130" t="s">
        <v>25</v>
      </c>
      <c r="C86" s="129" t="s">
        <v>3</v>
      </c>
      <c r="D86" s="131"/>
      <c r="E86" s="132" t="s">
        <v>58</v>
      </c>
      <c r="F86" s="133" t="s">
        <v>146</v>
      </c>
      <c r="G86" s="133" t="s">
        <v>146</v>
      </c>
      <c r="H86" s="134"/>
      <c r="I86" s="134"/>
      <c r="J86" s="135"/>
      <c r="K86" s="19" t="s">
        <v>146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</row>
    <row r="87" spans="1:124" s="2" customFormat="1" ht="29.25" customHeight="1" x14ac:dyDescent="0.25">
      <c r="A87" s="8">
        <v>10</v>
      </c>
      <c r="B87" s="49"/>
      <c r="C87" s="48"/>
      <c r="D87" s="117"/>
      <c r="E87" s="49"/>
      <c r="F87" s="51"/>
      <c r="G87" s="51"/>
      <c r="H87" s="49"/>
      <c r="I87" s="49"/>
      <c r="J87" s="118"/>
      <c r="K87" s="141">
        <v>2</v>
      </c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</row>
    <row r="88" spans="1:124" s="2" customFormat="1" ht="29.25" customHeight="1" x14ac:dyDescent="0.25">
      <c r="A88" s="129">
        <v>11</v>
      </c>
      <c r="B88" s="130" t="s">
        <v>24</v>
      </c>
      <c r="C88" s="129" t="s">
        <v>3</v>
      </c>
      <c r="D88" s="131"/>
      <c r="E88" s="132" t="s">
        <v>58</v>
      </c>
      <c r="F88" s="133" t="s">
        <v>146</v>
      </c>
      <c r="G88" s="133" t="s">
        <v>146</v>
      </c>
      <c r="H88" s="134"/>
      <c r="I88" s="134"/>
      <c r="J88" s="135"/>
      <c r="K88" s="19" t="s">
        <v>146</v>
      </c>
    </row>
    <row r="89" spans="1:124" s="2" customFormat="1" ht="29.25" customHeight="1" x14ac:dyDescent="0.25">
      <c r="A89" s="8">
        <v>11</v>
      </c>
      <c r="B89" s="49"/>
      <c r="C89" s="48"/>
      <c r="D89" s="117"/>
      <c r="E89" s="49"/>
      <c r="F89" s="51"/>
      <c r="G89" s="51"/>
      <c r="H89" s="49"/>
      <c r="I89" s="49"/>
      <c r="J89" s="118"/>
      <c r="K89" s="141">
        <v>3</v>
      </c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</row>
    <row r="90" spans="1:124" s="2" customFormat="1" ht="29.25" customHeight="1" x14ac:dyDescent="0.25">
      <c r="A90" s="86">
        <v>12</v>
      </c>
      <c r="B90" s="87" t="s">
        <v>19</v>
      </c>
      <c r="C90" s="86" t="s">
        <v>3</v>
      </c>
      <c r="D90" s="88">
        <v>3652.173913043478</v>
      </c>
      <c r="E90" s="89" t="s">
        <v>143</v>
      </c>
      <c r="F90" s="90">
        <f>0.3265-0.0049</f>
        <v>0.3216</v>
      </c>
      <c r="G90" s="90">
        <f>F90</f>
        <v>0.3216</v>
      </c>
      <c r="H90" s="91" t="str">
        <f>E90</f>
        <v>United- Main</v>
      </c>
      <c r="I90" s="91" t="s">
        <v>110</v>
      </c>
      <c r="J90" s="92">
        <v>1313</v>
      </c>
      <c r="K90" s="19">
        <v>1</v>
      </c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</row>
    <row r="91" spans="1:124" s="2" customFormat="1" ht="29.25" customHeight="1" x14ac:dyDescent="0.25">
      <c r="A91" s="120">
        <v>12</v>
      </c>
      <c r="B91" s="121" t="s">
        <v>19</v>
      </c>
      <c r="C91" s="120" t="s">
        <v>3</v>
      </c>
      <c r="D91" s="122">
        <v>3652.173913043478</v>
      </c>
      <c r="E91" s="123" t="s">
        <v>144</v>
      </c>
      <c r="F91" s="124">
        <f>0.3415-0.0049</f>
        <v>0.33660000000000001</v>
      </c>
      <c r="G91" s="124">
        <f>F91</f>
        <v>0.33660000000000001</v>
      </c>
      <c r="H91" s="125" t="str">
        <f>E91</f>
        <v>United-Washington</v>
      </c>
      <c r="I91" s="125" t="s">
        <v>110</v>
      </c>
      <c r="J91" s="126">
        <v>1313</v>
      </c>
      <c r="K91" s="19">
        <v>2</v>
      </c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</row>
    <row r="92" spans="1:124" s="2" customFormat="1" ht="29.25" customHeight="1" x14ac:dyDescent="0.25">
      <c r="A92" s="104">
        <v>12</v>
      </c>
      <c r="B92" s="105" t="s">
        <v>19</v>
      </c>
      <c r="C92" s="104" t="s">
        <v>3</v>
      </c>
      <c r="D92" s="106">
        <v>3652.173913043478</v>
      </c>
      <c r="E92" s="107" t="s">
        <v>109</v>
      </c>
      <c r="F92" s="108">
        <f>0.3615-0.0049</f>
        <v>0.35659999999999997</v>
      </c>
      <c r="G92" s="108">
        <f>F92</f>
        <v>0.35659999999999997</v>
      </c>
      <c r="H92" s="109" t="str">
        <f>E92</f>
        <v>United: Fayette/Scioto/Madison</v>
      </c>
      <c r="I92" s="109" t="s">
        <v>110</v>
      </c>
      <c r="J92" s="110">
        <v>1313</v>
      </c>
      <c r="K92" s="19">
        <v>3</v>
      </c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</row>
    <row r="93" spans="1:124" s="2" customFormat="1" ht="29.25" customHeight="1" x14ac:dyDescent="0.25">
      <c r="A93" s="104">
        <v>12</v>
      </c>
      <c r="B93" s="105" t="s">
        <v>19</v>
      </c>
      <c r="C93" s="104" t="s">
        <v>3</v>
      </c>
      <c r="D93" s="106">
        <v>3652.173913043478</v>
      </c>
      <c r="E93" s="119" t="s">
        <v>145</v>
      </c>
      <c r="F93" s="108">
        <f>0.3216+0.04</f>
        <v>0.36159999999999998</v>
      </c>
      <c r="G93" s="108">
        <f>F93</f>
        <v>0.36159999999999998</v>
      </c>
      <c r="H93" s="109" t="str">
        <f>E93</f>
        <v xml:space="preserve">United-Stark  </v>
      </c>
      <c r="I93" s="109" t="s">
        <v>110</v>
      </c>
      <c r="J93" s="110">
        <v>1313</v>
      </c>
      <c r="K93" s="19">
        <v>4</v>
      </c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</row>
    <row r="94" spans="1:124" s="2" customFormat="1" ht="29.25" customHeight="1" x14ac:dyDescent="0.25">
      <c r="A94" s="95">
        <v>12</v>
      </c>
      <c r="B94" s="96" t="s">
        <v>19</v>
      </c>
      <c r="C94" s="95" t="s">
        <v>3</v>
      </c>
      <c r="D94" s="97">
        <v>3652.173913043478</v>
      </c>
      <c r="E94" s="98" t="s">
        <v>142</v>
      </c>
      <c r="F94" s="99">
        <f>0.3815-0.0049</f>
        <v>0.37659999999999999</v>
      </c>
      <c r="G94" s="99">
        <f>F94</f>
        <v>0.37659999999999999</v>
      </c>
      <c r="H94" s="100" t="str">
        <f>E94</f>
        <v>United-Highland</v>
      </c>
      <c r="I94" s="100" t="s">
        <v>110</v>
      </c>
      <c r="J94" s="101">
        <v>1313</v>
      </c>
      <c r="K94" s="19">
        <v>5</v>
      </c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</row>
    <row r="95" spans="1:124" s="2" customFormat="1" ht="29.25" customHeight="1" x14ac:dyDescent="0.25">
      <c r="A95" s="8">
        <v>12</v>
      </c>
      <c r="B95" s="49"/>
      <c r="C95" s="48"/>
      <c r="D95" s="117"/>
      <c r="E95" s="49"/>
      <c r="F95" s="51"/>
      <c r="G95" s="51"/>
      <c r="H95" s="49"/>
      <c r="I95" s="49"/>
      <c r="J95" s="118"/>
      <c r="K95" s="141">
        <v>4</v>
      </c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136"/>
      <c r="CA95" s="136"/>
      <c r="CB95" s="136"/>
      <c r="CC95" s="136"/>
      <c r="CD95" s="136"/>
      <c r="CE95" s="136"/>
      <c r="CF95" s="136"/>
      <c r="CG95" s="136"/>
      <c r="CH95" s="136"/>
      <c r="CI95" s="136"/>
      <c r="CJ95" s="136"/>
      <c r="CK95" s="136"/>
      <c r="CL95" s="136"/>
      <c r="CM95" s="136"/>
      <c r="CN95" s="136"/>
      <c r="CO95" s="136"/>
      <c r="CP95" s="136"/>
      <c r="CQ95" s="136"/>
      <c r="CR95" s="136"/>
      <c r="CS95" s="136"/>
      <c r="CT95" s="136"/>
      <c r="CU95" s="136"/>
      <c r="CV95" s="136"/>
      <c r="CW95" s="136"/>
      <c r="CX95" s="136"/>
      <c r="CY95" s="136"/>
      <c r="CZ95" s="136"/>
      <c r="DA95" s="136"/>
      <c r="DB95" s="136"/>
      <c r="DC95" s="136"/>
      <c r="DD95" s="136"/>
      <c r="DE95" s="136"/>
      <c r="DF95" s="136"/>
      <c r="DG95" s="136"/>
      <c r="DH95" s="136"/>
      <c r="DI95" s="136"/>
      <c r="DJ95" s="136"/>
      <c r="DK95" s="136"/>
      <c r="DL95" s="136"/>
      <c r="DM95" s="136"/>
      <c r="DN95" s="136"/>
      <c r="DO95" s="136"/>
      <c r="DP95" s="136"/>
      <c r="DQ95" s="136"/>
      <c r="DR95" s="136"/>
      <c r="DS95" s="136"/>
      <c r="DT95" s="136"/>
    </row>
    <row r="96" spans="1:124" s="2" customFormat="1" ht="29.25" customHeight="1" x14ac:dyDescent="0.25">
      <c r="A96" s="86">
        <v>13</v>
      </c>
      <c r="B96" s="87" t="s">
        <v>22</v>
      </c>
      <c r="C96" s="86" t="s">
        <v>3</v>
      </c>
      <c r="D96" s="88">
        <v>1677144.3478260869</v>
      </c>
      <c r="E96" s="89" t="s">
        <v>143</v>
      </c>
      <c r="F96" s="90">
        <f>0.3006-0.0052</f>
        <v>0.2954</v>
      </c>
      <c r="G96" s="90">
        <f>F96</f>
        <v>0.2954</v>
      </c>
      <c r="H96" s="91" t="str">
        <f>E96</f>
        <v>United- Main</v>
      </c>
      <c r="I96" s="91" t="s">
        <v>117</v>
      </c>
      <c r="J96" s="92">
        <v>1213</v>
      </c>
      <c r="K96" s="19">
        <v>1</v>
      </c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</row>
    <row r="97" spans="1:124" s="2" customFormat="1" ht="29.25" customHeight="1" x14ac:dyDescent="0.25">
      <c r="A97" s="120">
        <v>13</v>
      </c>
      <c r="B97" s="121" t="s">
        <v>22</v>
      </c>
      <c r="C97" s="120" t="s">
        <v>3</v>
      </c>
      <c r="D97" s="122">
        <v>1677144.3478260869</v>
      </c>
      <c r="E97" s="123" t="s">
        <v>144</v>
      </c>
      <c r="F97" s="124">
        <f>0.3156-0.0052</f>
        <v>0.31040000000000001</v>
      </c>
      <c r="G97" s="124">
        <f>F97</f>
        <v>0.31040000000000001</v>
      </c>
      <c r="H97" s="125" t="str">
        <f>E97</f>
        <v>United-Washington</v>
      </c>
      <c r="I97" s="125" t="s">
        <v>117</v>
      </c>
      <c r="J97" s="126">
        <v>1213</v>
      </c>
      <c r="K97" s="19">
        <v>2</v>
      </c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</row>
    <row r="98" spans="1:124" s="2" customFormat="1" ht="29.25" customHeight="1" x14ac:dyDescent="0.25">
      <c r="A98" s="104">
        <v>13</v>
      </c>
      <c r="B98" s="105" t="s">
        <v>22</v>
      </c>
      <c r="C98" s="104" t="s">
        <v>3</v>
      </c>
      <c r="D98" s="106">
        <v>1677144.3478260869</v>
      </c>
      <c r="E98" s="107" t="s">
        <v>109</v>
      </c>
      <c r="F98" s="108">
        <f>0.3356-0.0052</f>
        <v>0.33040000000000003</v>
      </c>
      <c r="G98" s="108">
        <f>F98</f>
        <v>0.33040000000000003</v>
      </c>
      <c r="H98" s="109" t="str">
        <f>E98</f>
        <v>United: Fayette/Scioto/Madison</v>
      </c>
      <c r="I98" s="109" t="s">
        <v>117</v>
      </c>
      <c r="J98" s="110">
        <v>1213</v>
      </c>
      <c r="K98" s="7">
        <v>3</v>
      </c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</row>
    <row r="99" spans="1:124" s="2" customFormat="1" ht="29.25" customHeight="1" x14ac:dyDescent="0.25">
      <c r="A99" s="104">
        <v>13</v>
      </c>
      <c r="B99" s="105" t="s">
        <v>22</v>
      </c>
      <c r="C99" s="104" t="s">
        <v>3</v>
      </c>
      <c r="D99" s="106">
        <v>1677144.3478260869</v>
      </c>
      <c r="E99" s="119" t="s">
        <v>145</v>
      </c>
      <c r="F99" s="108">
        <f>0.2954+0.04</f>
        <v>0.33539999999999998</v>
      </c>
      <c r="G99" s="108">
        <f>F99</f>
        <v>0.33539999999999998</v>
      </c>
      <c r="H99" s="109" t="str">
        <f>E99</f>
        <v xml:space="preserve">United-Stark  </v>
      </c>
      <c r="I99" s="109" t="s">
        <v>117</v>
      </c>
      <c r="J99" s="110">
        <v>1213</v>
      </c>
      <c r="K99" s="19">
        <v>4</v>
      </c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</row>
    <row r="100" spans="1:124" s="2" customFormat="1" ht="29.25" customHeight="1" x14ac:dyDescent="0.25">
      <c r="A100" s="95">
        <v>13</v>
      </c>
      <c r="B100" s="96" t="s">
        <v>22</v>
      </c>
      <c r="C100" s="95" t="s">
        <v>3</v>
      </c>
      <c r="D100" s="97">
        <v>1677144.3478260869</v>
      </c>
      <c r="E100" s="98" t="s">
        <v>142</v>
      </c>
      <c r="F100" s="99">
        <f>0.3556-0.0052</f>
        <v>0.35040000000000004</v>
      </c>
      <c r="G100" s="99">
        <f>F100</f>
        <v>0.35040000000000004</v>
      </c>
      <c r="H100" s="100" t="str">
        <f>E100</f>
        <v>United-Highland</v>
      </c>
      <c r="I100" s="100" t="s">
        <v>117</v>
      </c>
      <c r="J100" s="101">
        <v>1213</v>
      </c>
      <c r="K100" s="19">
        <v>5</v>
      </c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</row>
    <row r="101" spans="1:124" s="2" customFormat="1" ht="29.25" customHeight="1" x14ac:dyDescent="0.25">
      <c r="A101" s="8">
        <v>13</v>
      </c>
      <c r="B101" s="49"/>
      <c r="C101" s="48"/>
      <c r="D101" s="117"/>
      <c r="E101" s="49"/>
      <c r="F101" s="51"/>
      <c r="G101" s="51"/>
      <c r="H101" s="49"/>
      <c r="I101" s="49"/>
      <c r="J101" s="118"/>
      <c r="K101" s="141">
        <v>5</v>
      </c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</row>
    <row r="102" spans="1:124" s="2" customFormat="1" ht="29.25" customHeight="1" x14ac:dyDescent="0.25">
      <c r="A102" s="86">
        <v>14</v>
      </c>
      <c r="B102" s="87" t="s">
        <v>27</v>
      </c>
      <c r="C102" s="86" t="s">
        <v>3</v>
      </c>
      <c r="D102" s="88">
        <v>197739.13043478259</v>
      </c>
      <c r="E102" s="89" t="s">
        <v>143</v>
      </c>
      <c r="F102" s="90">
        <f>0.3121-0.0052</f>
        <v>0.30690000000000001</v>
      </c>
      <c r="G102" s="90">
        <f>F102</f>
        <v>0.30690000000000001</v>
      </c>
      <c r="H102" s="91" t="str">
        <f>E102</f>
        <v>United- Main</v>
      </c>
      <c r="I102" s="91" t="s">
        <v>118</v>
      </c>
      <c r="J102" s="92">
        <v>1413</v>
      </c>
      <c r="K102" s="19">
        <v>1</v>
      </c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</row>
    <row r="103" spans="1:124" s="2" customFormat="1" ht="29.25" customHeight="1" x14ac:dyDescent="0.25">
      <c r="A103" s="120">
        <v>14</v>
      </c>
      <c r="B103" s="121" t="s">
        <v>27</v>
      </c>
      <c r="C103" s="120" t="s">
        <v>3</v>
      </c>
      <c r="D103" s="122">
        <v>197739.13043478259</v>
      </c>
      <c r="E103" s="123" t="s">
        <v>144</v>
      </c>
      <c r="F103" s="124">
        <f>0.3271-0.0052</f>
        <v>0.32190000000000002</v>
      </c>
      <c r="G103" s="124">
        <f>F103</f>
        <v>0.32190000000000002</v>
      </c>
      <c r="H103" s="125" t="str">
        <f>E103</f>
        <v>United-Washington</v>
      </c>
      <c r="I103" s="125" t="s">
        <v>118</v>
      </c>
      <c r="J103" s="126">
        <v>1413</v>
      </c>
      <c r="K103" s="19">
        <v>2</v>
      </c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</row>
    <row r="104" spans="1:124" s="2" customFormat="1" ht="29.25" customHeight="1" x14ac:dyDescent="0.25">
      <c r="A104" s="104">
        <v>14</v>
      </c>
      <c r="B104" s="105" t="s">
        <v>27</v>
      </c>
      <c r="C104" s="104" t="s">
        <v>3</v>
      </c>
      <c r="D104" s="106">
        <v>197739.13043478259</v>
      </c>
      <c r="E104" s="107" t="s">
        <v>109</v>
      </c>
      <c r="F104" s="108">
        <f>0.3471-0.0052</f>
        <v>0.34190000000000004</v>
      </c>
      <c r="G104" s="108">
        <f>F104</f>
        <v>0.34190000000000004</v>
      </c>
      <c r="H104" s="109" t="str">
        <f>E104</f>
        <v>United: Fayette/Scioto/Madison</v>
      </c>
      <c r="I104" s="109" t="s">
        <v>118</v>
      </c>
      <c r="J104" s="110">
        <v>1413</v>
      </c>
      <c r="K104" s="19">
        <v>3</v>
      </c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</row>
    <row r="105" spans="1:124" s="2" customFormat="1" ht="29.25" customHeight="1" x14ac:dyDescent="0.25">
      <c r="A105" s="104">
        <v>14</v>
      </c>
      <c r="B105" s="105" t="s">
        <v>27</v>
      </c>
      <c r="C105" s="104" t="s">
        <v>3</v>
      </c>
      <c r="D105" s="106">
        <v>197739.13043478259</v>
      </c>
      <c r="E105" s="119" t="s">
        <v>145</v>
      </c>
      <c r="F105" s="108">
        <f>0.3069+0.04</f>
        <v>0.34689999999999999</v>
      </c>
      <c r="G105" s="108">
        <f>F105</f>
        <v>0.34689999999999999</v>
      </c>
      <c r="H105" s="109" t="str">
        <f>E105</f>
        <v xml:space="preserve">United-Stark  </v>
      </c>
      <c r="I105" s="109" t="s">
        <v>118</v>
      </c>
      <c r="J105" s="110">
        <v>1413</v>
      </c>
      <c r="K105" s="19">
        <v>4</v>
      </c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</row>
    <row r="106" spans="1:124" s="2" customFormat="1" ht="29.25" customHeight="1" x14ac:dyDescent="0.25">
      <c r="A106" s="95">
        <v>14</v>
      </c>
      <c r="B106" s="96" t="s">
        <v>27</v>
      </c>
      <c r="C106" s="95" t="s">
        <v>3</v>
      </c>
      <c r="D106" s="97">
        <v>197739.13043478259</v>
      </c>
      <c r="E106" s="98" t="s">
        <v>142</v>
      </c>
      <c r="F106" s="99">
        <f>0.3671-0.0052</f>
        <v>0.3619</v>
      </c>
      <c r="G106" s="99">
        <f>F106</f>
        <v>0.3619</v>
      </c>
      <c r="H106" s="100" t="str">
        <f>E106</f>
        <v>United-Highland</v>
      </c>
      <c r="I106" s="100" t="s">
        <v>118</v>
      </c>
      <c r="J106" s="101">
        <v>1413</v>
      </c>
      <c r="K106" s="19">
        <v>5</v>
      </c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</row>
    <row r="107" spans="1:124" s="2" customFormat="1" ht="29.25" customHeight="1" x14ac:dyDescent="0.25">
      <c r="A107" s="8">
        <v>14</v>
      </c>
      <c r="B107" s="49"/>
      <c r="C107" s="48"/>
      <c r="D107" s="117"/>
      <c r="E107" s="49"/>
      <c r="F107" s="51"/>
      <c r="G107" s="51"/>
      <c r="H107" s="49"/>
      <c r="I107" s="49"/>
      <c r="J107" s="118"/>
      <c r="K107" s="141">
        <v>0</v>
      </c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</row>
    <row r="108" spans="1:124" s="2" customFormat="1" ht="29.25" customHeight="1" x14ac:dyDescent="0.25">
      <c r="A108" s="86">
        <v>15</v>
      </c>
      <c r="B108" s="87" t="s">
        <v>29</v>
      </c>
      <c r="C108" s="86" t="s">
        <v>3</v>
      </c>
      <c r="D108" s="88">
        <v>346843.47826086963</v>
      </c>
      <c r="E108" s="89" t="s">
        <v>143</v>
      </c>
      <c r="F108" s="90">
        <f>0.3091-0.0049</f>
        <v>0.30419999999999997</v>
      </c>
      <c r="G108" s="90">
        <f>F108</f>
        <v>0.30419999999999997</v>
      </c>
      <c r="H108" s="91" t="str">
        <f>E108</f>
        <v>United- Main</v>
      </c>
      <c r="I108" s="91" t="s">
        <v>119</v>
      </c>
      <c r="J108" s="92">
        <v>413</v>
      </c>
      <c r="K108" s="19">
        <v>1</v>
      </c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</row>
    <row r="109" spans="1:124" s="2" customFormat="1" ht="29.25" customHeight="1" x14ac:dyDescent="0.25">
      <c r="A109" s="120">
        <v>15</v>
      </c>
      <c r="B109" s="121" t="s">
        <v>29</v>
      </c>
      <c r="C109" s="120" t="s">
        <v>3</v>
      </c>
      <c r="D109" s="122">
        <v>346843.47826086963</v>
      </c>
      <c r="E109" s="123" t="s">
        <v>144</v>
      </c>
      <c r="F109" s="124">
        <f>0.3241-0.0049</f>
        <v>0.31919999999999998</v>
      </c>
      <c r="G109" s="124">
        <f>F109</f>
        <v>0.31919999999999998</v>
      </c>
      <c r="H109" s="125" t="str">
        <f>E109</f>
        <v>United-Washington</v>
      </c>
      <c r="I109" s="125" t="s">
        <v>119</v>
      </c>
      <c r="J109" s="126">
        <v>413</v>
      </c>
      <c r="K109" s="19">
        <v>2</v>
      </c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</row>
    <row r="110" spans="1:124" s="2" customFormat="1" ht="29.25" customHeight="1" x14ac:dyDescent="0.25">
      <c r="A110" s="104">
        <v>15</v>
      </c>
      <c r="B110" s="105" t="s">
        <v>29</v>
      </c>
      <c r="C110" s="104" t="s">
        <v>3</v>
      </c>
      <c r="D110" s="106">
        <v>346843.47826086963</v>
      </c>
      <c r="E110" s="107" t="s">
        <v>109</v>
      </c>
      <c r="F110" s="108">
        <f>0.3441-0.0049</f>
        <v>0.3392</v>
      </c>
      <c r="G110" s="108">
        <f>F110</f>
        <v>0.3392</v>
      </c>
      <c r="H110" s="109" t="str">
        <f>E110</f>
        <v>United: Fayette/Scioto/Madison</v>
      </c>
      <c r="I110" s="109" t="s">
        <v>119</v>
      </c>
      <c r="J110" s="110">
        <v>413</v>
      </c>
      <c r="K110" s="19">
        <v>3</v>
      </c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</row>
    <row r="111" spans="1:124" s="4" customFormat="1" ht="29.25" customHeight="1" x14ac:dyDescent="0.25">
      <c r="A111" s="104">
        <v>15</v>
      </c>
      <c r="B111" s="105" t="s">
        <v>29</v>
      </c>
      <c r="C111" s="104" t="s">
        <v>3</v>
      </c>
      <c r="D111" s="106">
        <v>346843.47826086963</v>
      </c>
      <c r="E111" s="119" t="s">
        <v>145</v>
      </c>
      <c r="F111" s="108">
        <f>0.3042+0.04</f>
        <v>0.34420000000000001</v>
      </c>
      <c r="G111" s="108">
        <f>F111</f>
        <v>0.34420000000000001</v>
      </c>
      <c r="H111" s="109" t="str">
        <f>E111</f>
        <v xml:space="preserve">United-Stark  </v>
      </c>
      <c r="I111" s="109" t="s">
        <v>119</v>
      </c>
      <c r="J111" s="110">
        <v>413</v>
      </c>
      <c r="K111" s="19">
        <v>4</v>
      </c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</row>
    <row r="112" spans="1:124" s="2" customFormat="1" ht="29.25" customHeight="1" x14ac:dyDescent="0.25">
      <c r="A112" s="95">
        <v>15</v>
      </c>
      <c r="B112" s="96" t="s">
        <v>29</v>
      </c>
      <c r="C112" s="95" t="s">
        <v>3</v>
      </c>
      <c r="D112" s="97">
        <v>346843.47826086963</v>
      </c>
      <c r="E112" s="98" t="s">
        <v>142</v>
      </c>
      <c r="F112" s="99">
        <f>0.3641-0.0049</f>
        <v>0.35919999999999996</v>
      </c>
      <c r="G112" s="99">
        <f>F112</f>
        <v>0.35919999999999996</v>
      </c>
      <c r="H112" s="100" t="str">
        <f>E112</f>
        <v>United-Highland</v>
      </c>
      <c r="I112" s="100" t="s">
        <v>119</v>
      </c>
      <c r="J112" s="101">
        <v>413</v>
      </c>
      <c r="K112" s="19">
        <v>5</v>
      </c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</row>
    <row r="113" spans="1:124" s="2" customFormat="1" ht="29.25" customHeight="1" x14ac:dyDescent="0.25">
      <c r="A113" s="8">
        <v>15</v>
      </c>
      <c r="B113" s="49"/>
      <c r="C113" s="48"/>
      <c r="D113" s="117"/>
      <c r="E113" s="49"/>
      <c r="F113" s="51"/>
      <c r="G113" s="51"/>
      <c r="H113" s="49"/>
      <c r="I113" s="49"/>
      <c r="J113" s="118"/>
      <c r="K113" s="141">
        <v>1</v>
      </c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</row>
    <row r="114" spans="1:124" s="2" customFormat="1" ht="29.25" customHeight="1" x14ac:dyDescent="0.25">
      <c r="A114" s="86">
        <v>16</v>
      </c>
      <c r="B114" s="87" t="s">
        <v>35</v>
      </c>
      <c r="C114" s="86" t="s">
        <v>3</v>
      </c>
      <c r="D114" s="88"/>
      <c r="E114" s="89" t="s">
        <v>143</v>
      </c>
      <c r="F114" s="90">
        <f>0.2834-0.0052</f>
        <v>0.2782</v>
      </c>
      <c r="G114" s="90">
        <f>F114</f>
        <v>0.2782</v>
      </c>
      <c r="H114" s="91" t="str">
        <f>E114</f>
        <v>United- Main</v>
      </c>
      <c r="I114" s="91" t="s">
        <v>117</v>
      </c>
      <c r="J114" s="92">
        <v>713</v>
      </c>
      <c r="K114" s="19">
        <v>1</v>
      </c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</row>
    <row r="115" spans="1:124" s="2" customFormat="1" ht="29.25" customHeight="1" x14ac:dyDescent="0.25">
      <c r="A115" s="120">
        <v>16</v>
      </c>
      <c r="B115" s="121" t="s">
        <v>35</v>
      </c>
      <c r="C115" s="120" t="s">
        <v>3</v>
      </c>
      <c r="D115" s="122"/>
      <c r="E115" s="123" t="s">
        <v>144</v>
      </c>
      <c r="F115" s="124">
        <f>0.2984-0.0052</f>
        <v>0.29320000000000002</v>
      </c>
      <c r="G115" s="124">
        <f>F115</f>
        <v>0.29320000000000002</v>
      </c>
      <c r="H115" s="125" t="str">
        <f>E115</f>
        <v>United-Washington</v>
      </c>
      <c r="I115" s="125" t="s">
        <v>117</v>
      </c>
      <c r="J115" s="126">
        <v>713</v>
      </c>
      <c r="K115" s="19">
        <v>2</v>
      </c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</row>
    <row r="116" spans="1:124" s="2" customFormat="1" ht="29.25" customHeight="1" x14ac:dyDescent="0.25">
      <c r="A116" s="104">
        <v>16</v>
      </c>
      <c r="B116" s="105" t="s">
        <v>35</v>
      </c>
      <c r="C116" s="104" t="s">
        <v>3</v>
      </c>
      <c r="D116" s="106"/>
      <c r="E116" s="107" t="s">
        <v>109</v>
      </c>
      <c r="F116" s="108">
        <f>0.3184-0.0052</f>
        <v>0.31320000000000003</v>
      </c>
      <c r="G116" s="108">
        <f>F116</f>
        <v>0.31320000000000003</v>
      </c>
      <c r="H116" s="109" t="str">
        <f>E116</f>
        <v>United: Fayette/Scioto/Madison</v>
      </c>
      <c r="I116" s="109" t="s">
        <v>117</v>
      </c>
      <c r="J116" s="110">
        <v>713</v>
      </c>
      <c r="K116" s="19">
        <v>3</v>
      </c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</row>
    <row r="117" spans="1:124" s="2" customFormat="1" ht="29.25" customHeight="1" x14ac:dyDescent="0.25">
      <c r="A117" s="104">
        <v>16</v>
      </c>
      <c r="B117" s="105" t="s">
        <v>35</v>
      </c>
      <c r="C117" s="104" t="s">
        <v>3</v>
      </c>
      <c r="D117" s="106"/>
      <c r="E117" s="119" t="s">
        <v>145</v>
      </c>
      <c r="F117" s="108">
        <f>0.2782+0.04</f>
        <v>0.31819999999999998</v>
      </c>
      <c r="G117" s="108">
        <f>F117</f>
        <v>0.31819999999999998</v>
      </c>
      <c r="H117" s="109" t="str">
        <f>E117</f>
        <v xml:space="preserve">United-Stark  </v>
      </c>
      <c r="I117" s="109" t="s">
        <v>117</v>
      </c>
      <c r="J117" s="110">
        <v>713</v>
      </c>
      <c r="K117" s="19">
        <v>4</v>
      </c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</row>
    <row r="118" spans="1:124" s="2" customFormat="1" ht="29.25" customHeight="1" x14ac:dyDescent="0.25">
      <c r="A118" s="95">
        <v>16</v>
      </c>
      <c r="B118" s="96" t="s">
        <v>35</v>
      </c>
      <c r="C118" s="95" t="s">
        <v>3</v>
      </c>
      <c r="D118" s="97"/>
      <c r="E118" s="98" t="s">
        <v>142</v>
      </c>
      <c r="F118" s="99">
        <f>0.3384-0.0052</f>
        <v>0.3332</v>
      </c>
      <c r="G118" s="99">
        <f>F118</f>
        <v>0.3332</v>
      </c>
      <c r="H118" s="100" t="str">
        <f>E118</f>
        <v>United-Highland</v>
      </c>
      <c r="I118" s="100" t="s">
        <v>117</v>
      </c>
      <c r="J118" s="101">
        <v>713</v>
      </c>
      <c r="K118" s="19">
        <v>5</v>
      </c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</row>
    <row r="119" spans="1:124" s="2" customFormat="1" ht="29.25" customHeight="1" x14ac:dyDescent="0.25">
      <c r="A119" s="8">
        <v>16</v>
      </c>
      <c r="B119" s="49"/>
      <c r="C119" s="48"/>
      <c r="D119" s="117"/>
      <c r="E119" s="49"/>
      <c r="F119" s="51"/>
      <c r="G119" s="51"/>
      <c r="H119" s="49"/>
      <c r="I119" s="49"/>
      <c r="J119" s="118"/>
      <c r="K119" s="141">
        <v>2</v>
      </c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</row>
    <row r="120" spans="1:124" s="2" customFormat="1" ht="29.25" customHeight="1" x14ac:dyDescent="0.25">
      <c r="A120" s="153">
        <v>17</v>
      </c>
      <c r="B120" s="154" t="s">
        <v>41</v>
      </c>
      <c r="C120" s="153" t="s">
        <v>3</v>
      </c>
      <c r="D120" s="155">
        <v>845.21739130434776</v>
      </c>
      <c r="E120" s="156" t="s">
        <v>152</v>
      </c>
      <c r="F120" s="157"/>
      <c r="G120" s="157">
        <v>0.61339999999999995</v>
      </c>
      <c r="H120" s="158" t="s">
        <v>149</v>
      </c>
      <c r="I120" s="158" t="s">
        <v>150</v>
      </c>
      <c r="J120" s="159">
        <v>34014</v>
      </c>
      <c r="K120" s="7">
        <v>1</v>
      </c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</row>
    <row r="121" spans="1:124" s="2" customFormat="1" ht="29.25" customHeight="1" x14ac:dyDescent="0.25">
      <c r="A121" s="66">
        <v>17</v>
      </c>
      <c r="B121" s="67" t="s">
        <v>41</v>
      </c>
      <c r="C121" s="66" t="s">
        <v>3</v>
      </c>
      <c r="D121" s="68">
        <v>845.21739130434776</v>
      </c>
      <c r="E121" s="69" t="s">
        <v>81</v>
      </c>
      <c r="F121" s="70">
        <v>0.74</v>
      </c>
      <c r="G121" s="70">
        <v>0.72</v>
      </c>
      <c r="H121" s="71" t="s">
        <v>84</v>
      </c>
      <c r="I121" s="71">
        <v>10075160239</v>
      </c>
      <c r="J121" s="72">
        <v>69822</v>
      </c>
      <c r="K121" s="19">
        <v>2</v>
      </c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</row>
    <row r="122" spans="1:124" s="2" customFormat="1" ht="29.25" customHeight="1" x14ac:dyDescent="0.25">
      <c r="A122" s="73">
        <v>17</v>
      </c>
      <c r="B122" s="74" t="s">
        <v>41</v>
      </c>
      <c r="C122" s="73" t="s">
        <v>3</v>
      </c>
      <c r="D122" s="75">
        <v>845.21739130434776</v>
      </c>
      <c r="E122" s="149" t="s">
        <v>86</v>
      </c>
      <c r="F122" s="151"/>
      <c r="G122" s="151">
        <v>0.78</v>
      </c>
      <c r="H122" s="15" t="s">
        <v>86</v>
      </c>
      <c r="I122" s="15" t="s">
        <v>92</v>
      </c>
      <c r="J122" s="150">
        <v>34255</v>
      </c>
      <c r="K122" s="19">
        <v>3</v>
      </c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</row>
    <row r="123" spans="1:124" s="2" customFormat="1" ht="29.25" customHeight="1" x14ac:dyDescent="0.25">
      <c r="A123" s="8">
        <v>17</v>
      </c>
      <c r="B123" s="49"/>
      <c r="C123" s="48"/>
      <c r="D123" s="117"/>
      <c r="E123" s="49"/>
      <c r="F123" s="51"/>
      <c r="G123" s="51"/>
      <c r="H123" s="49"/>
      <c r="I123" s="49"/>
      <c r="J123" s="118"/>
      <c r="K123" s="141">
        <v>3</v>
      </c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</row>
    <row r="124" spans="1:124" s="2" customFormat="1" ht="29.25" customHeight="1" x14ac:dyDescent="0.25">
      <c r="A124" s="66">
        <v>18</v>
      </c>
      <c r="B124" s="67" t="s">
        <v>45</v>
      </c>
      <c r="C124" s="66" t="s">
        <v>3</v>
      </c>
      <c r="D124" s="68">
        <v>173829.56521739133</v>
      </c>
      <c r="E124" s="69" t="s">
        <v>81</v>
      </c>
      <c r="F124" s="70">
        <v>0.42920000000000003</v>
      </c>
      <c r="G124" s="70">
        <v>0.42920000000000003</v>
      </c>
      <c r="H124" s="71" t="s">
        <v>79</v>
      </c>
      <c r="I124" s="71">
        <v>41900086664</v>
      </c>
      <c r="J124" s="72">
        <v>19355</v>
      </c>
      <c r="K124" s="19">
        <v>1</v>
      </c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</row>
    <row r="125" spans="1:124" s="2" customFormat="1" ht="29.25" customHeight="1" x14ac:dyDescent="0.25">
      <c r="A125" s="77">
        <v>18</v>
      </c>
      <c r="B125" s="78" t="s">
        <v>45</v>
      </c>
      <c r="C125" s="77" t="s">
        <v>3</v>
      </c>
      <c r="D125" s="79">
        <v>173829.56521739133</v>
      </c>
      <c r="E125" s="80" t="s">
        <v>61</v>
      </c>
      <c r="F125" s="83"/>
      <c r="G125" s="82">
        <v>0.43</v>
      </c>
      <c r="H125" s="83" t="s">
        <v>61</v>
      </c>
      <c r="I125" s="83">
        <v>81547301157</v>
      </c>
      <c r="J125" s="84">
        <v>25384</v>
      </c>
      <c r="K125" s="19">
        <v>2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</row>
    <row r="126" spans="1:124" s="2" customFormat="1" ht="29.25" customHeight="1" x14ac:dyDescent="0.25">
      <c r="A126" s="73">
        <v>18</v>
      </c>
      <c r="B126" s="74" t="s">
        <v>45</v>
      </c>
      <c r="C126" s="73" t="s">
        <v>3</v>
      </c>
      <c r="D126" s="75">
        <v>173829.56521739133</v>
      </c>
      <c r="E126" s="149" t="s">
        <v>86</v>
      </c>
      <c r="F126" s="151"/>
      <c r="G126" s="151">
        <v>0.49009999999999998</v>
      </c>
      <c r="H126" s="15" t="s">
        <v>86</v>
      </c>
      <c r="I126" s="15" t="s">
        <v>93</v>
      </c>
      <c r="J126" s="150">
        <v>1966</v>
      </c>
      <c r="K126" s="19">
        <v>3</v>
      </c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</row>
    <row r="127" spans="1:124" s="2" customFormat="1" ht="29.25" customHeight="1" x14ac:dyDescent="0.25">
      <c r="A127" s="20">
        <v>18</v>
      </c>
      <c r="B127" s="21" t="s">
        <v>45</v>
      </c>
      <c r="C127" s="20" t="s">
        <v>3</v>
      </c>
      <c r="D127" s="22">
        <v>173829.56521739133</v>
      </c>
      <c r="E127" s="23" t="s">
        <v>107</v>
      </c>
      <c r="F127" s="76">
        <v>0.58099999999999996</v>
      </c>
      <c r="G127" s="76">
        <v>0.58099999999999996</v>
      </c>
      <c r="H127" s="24" t="s">
        <v>108</v>
      </c>
      <c r="I127" s="24">
        <v>7042400587</v>
      </c>
      <c r="J127" s="25">
        <v>274</v>
      </c>
      <c r="K127" s="19">
        <v>4</v>
      </c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</row>
    <row r="128" spans="1:124" s="2" customFormat="1" ht="29.25" customHeight="1" x14ac:dyDescent="0.25">
      <c r="A128" s="8">
        <v>18</v>
      </c>
      <c r="B128" s="49"/>
      <c r="C128" s="48"/>
      <c r="D128" s="117"/>
      <c r="E128" s="49"/>
      <c r="F128" s="51"/>
      <c r="G128" s="51"/>
      <c r="H128" s="49"/>
      <c r="I128" s="49"/>
      <c r="J128" s="118"/>
      <c r="K128" s="141">
        <v>4</v>
      </c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</row>
    <row r="129" spans="1:124" ht="29.25" customHeight="1" x14ac:dyDescent="0.25">
      <c r="A129" s="77">
        <v>19</v>
      </c>
      <c r="B129" s="78" t="s">
        <v>38</v>
      </c>
      <c r="C129" s="77" t="s">
        <v>8</v>
      </c>
      <c r="D129" s="79">
        <v>2756.521739130435</v>
      </c>
      <c r="E129" s="80" t="s">
        <v>61</v>
      </c>
      <c r="F129" s="83"/>
      <c r="G129" s="82">
        <v>0.82</v>
      </c>
      <c r="H129" s="83" t="s">
        <v>61</v>
      </c>
      <c r="I129" s="83">
        <v>81547301052</v>
      </c>
      <c r="J129" s="84">
        <v>25100</v>
      </c>
      <c r="K129" s="19">
        <v>1</v>
      </c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</row>
    <row r="130" spans="1:124" ht="29.25" customHeight="1" x14ac:dyDescent="0.25">
      <c r="A130" s="73">
        <v>19</v>
      </c>
      <c r="B130" s="74" t="s">
        <v>38</v>
      </c>
      <c r="C130" s="73" t="s">
        <v>8</v>
      </c>
      <c r="D130" s="75">
        <v>2756.521739130435</v>
      </c>
      <c r="E130" s="149" t="s">
        <v>86</v>
      </c>
      <c r="F130" s="151"/>
      <c r="G130" s="151">
        <v>0.86080000000000001</v>
      </c>
      <c r="H130" s="15" t="s">
        <v>86</v>
      </c>
      <c r="I130" s="15" t="s">
        <v>94</v>
      </c>
      <c r="J130" s="150">
        <v>6203</v>
      </c>
      <c r="K130" s="19">
        <v>2</v>
      </c>
    </row>
    <row r="131" spans="1:124" ht="29.25" customHeight="1" x14ac:dyDescent="0.25">
      <c r="A131" s="66">
        <v>19</v>
      </c>
      <c r="B131" s="67" t="s">
        <v>38</v>
      </c>
      <c r="C131" s="66" t="s">
        <v>8</v>
      </c>
      <c r="D131" s="68">
        <v>2756.521739130435</v>
      </c>
      <c r="E131" s="69" t="s">
        <v>81</v>
      </c>
      <c r="F131" s="70">
        <v>0.94999</v>
      </c>
      <c r="G131" s="70">
        <v>0.93</v>
      </c>
      <c r="H131" s="71" t="s">
        <v>82</v>
      </c>
      <c r="I131" s="71">
        <v>41900074371</v>
      </c>
      <c r="J131" s="72">
        <v>53906</v>
      </c>
      <c r="K131" s="19">
        <v>3</v>
      </c>
    </row>
    <row r="132" spans="1:124" ht="29.25" customHeight="1" x14ac:dyDescent="0.25">
      <c r="A132" s="59">
        <v>19</v>
      </c>
      <c r="B132" s="60" t="s">
        <v>38</v>
      </c>
      <c r="C132" s="59" t="s">
        <v>8</v>
      </c>
      <c r="D132" s="61">
        <v>2756.521739130435</v>
      </c>
      <c r="E132" s="62" t="s">
        <v>74</v>
      </c>
      <c r="F132" s="63">
        <v>1.0409999999999999</v>
      </c>
      <c r="G132" s="63">
        <v>0.96260000000000001</v>
      </c>
      <c r="H132" s="64" t="s">
        <v>75</v>
      </c>
      <c r="I132" s="64">
        <v>41900072872</v>
      </c>
      <c r="J132" s="65">
        <v>62749</v>
      </c>
      <c r="K132" s="19">
        <v>4</v>
      </c>
    </row>
    <row r="133" spans="1:124" ht="29.25" customHeight="1" x14ac:dyDescent="0.25">
      <c r="A133" s="20">
        <v>19</v>
      </c>
      <c r="B133" s="21" t="s">
        <v>38</v>
      </c>
      <c r="C133" s="20" t="s">
        <v>8</v>
      </c>
      <c r="D133" s="22">
        <v>2756.521739130435</v>
      </c>
      <c r="E133" s="23" t="s">
        <v>107</v>
      </c>
      <c r="F133" s="76">
        <v>1.1214999999999999</v>
      </c>
      <c r="G133" s="76">
        <v>1.1214999999999999</v>
      </c>
      <c r="H133" s="24" t="s">
        <v>108</v>
      </c>
      <c r="I133" s="24">
        <v>7042400144</v>
      </c>
      <c r="J133" s="25">
        <v>3105</v>
      </c>
      <c r="K133" s="7">
        <v>5</v>
      </c>
    </row>
    <row r="134" spans="1:124" ht="29.25" customHeight="1" x14ac:dyDescent="0.25">
      <c r="A134" s="8">
        <v>19</v>
      </c>
      <c r="B134" s="49"/>
      <c r="C134" s="48"/>
      <c r="D134" s="117"/>
      <c r="E134" s="49"/>
      <c r="F134" s="51"/>
      <c r="G134" s="51"/>
      <c r="H134" s="49"/>
      <c r="I134" s="49"/>
      <c r="J134" s="118"/>
      <c r="K134" s="141">
        <v>5</v>
      </c>
    </row>
    <row r="135" spans="1:124" ht="29.25" customHeight="1" x14ac:dyDescent="0.25">
      <c r="A135" s="104">
        <v>20</v>
      </c>
      <c r="B135" s="105" t="s">
        <v>46</v>
      </c>
      <c r="C135" s="104" t="s">
        <v>8</v>
      </c>
      <c r="D135" s="106">
        <v>15045.217391304348</v>
      </c>
      <c r="E135" s="119" t="s">
        <v>145</v>
      </c>
      <c r="F135" s="108">
        <v>0.7</v>
      </c>
      <c r="G135" s="108">
        <f>F135</f>
        <v>0.7</v>
      </c>
      <c r="H135" s="109" t="str">
        <f>E135</f>
        <v xml:space="preserve">United-Stark  </v>
      </c>
      <c r="I135" s="109" t="s">
        <v>120</v>
      </c>
      <c r="J135" s="110">
        <v>1112</v>
      </c>
      <c r="K135" s="19">
        <v>1</v>
      </c>
    </row>
    <row r="136" spans="1:124" ht="29.25" customHeight="1" x14ac:dyDescent="0.25">
      <c r="A136" s="120">
        <v>20</v>
      </c>
      <c r="B136" s="121" t="s">
        <v>46</v>
      </c>
      <c r="C136" s="120" t="s">
        <v>8</v>
      </c>
      <c r="D136" s="122">
        <v>15045.217391304348</v>
      </c>
      <c r="E136" s="123" t="s">
        <v>144</v>
      </c>
      <c r="F136" s="124">
        <v>0.7</v>
      </c>
      <c r="G136" s="124">
        <f>F136</f>
        <v>0.7</v>
      </c>
      <c r="H136" s="125" t="str">
        <f>E136</f>
        <v>United-Washington</v>
      </c>
      <c r="I136" s="125" t="s">
        <v>120</v>
      </c>
      <c r="J136" s="126">
        <v>1112</v>
      </c>
      <c r="K136" s="19">
        <v>2</v>
      </c>
    </row>
    <row r="137" spans="1:124" ht="29.25" customHeight="1" x14ac:dyDescent="0.25">
      <c r="A137" s="104">
        <v>20</v>
      </c>
      <c r="B137" s="105" t="s">
        <v>46</v>
      </c>
      <c r="C137" s="104" t="s">
        <v>8</v>
      </c>
      <c r="D137" s="106">
        <v>15045.217391304348</v>
      </c>
      <c r="E137" s="107" t="s">
        <v>109</v>
      </c>
      <c r="F137" s="108">
        <v>0.7</v>
      </c>
      <c r="G137" s="108">
        <f>F137</f>
        <v>0.7</v>
      </c>
      <c r="H137" s="109" t="str">
        <f>E137</f>
        <v>United: Fayette/Scioto/Madison</v>
      </c>
      <c r="I137" s="109" t="s">
        <v>120</v>
      </c>
      <c r="J137" s="110">
        <v>1112</v>
      </c>
      <c r="K137" s="19">
        <v>3</v>
      </c>
    </row>
    <row r="138" spans="1:124" ht="29.25" customHeight="1" x14ac:dyDescent="0.25">
      <c r="A138" s="86">
        <v>20</v>
      </c>
      <c r="B138" s="87" t="s">
        <v>46</v>
      </c>
      <c r="C138" s="86" t="s">
        <v>8</v>
      </c>
      <c r="D138" s="88">
        <v>15045.217391304348</v>
      </c>
      <c r="E138" s="89" t="s">
        <v>143</v>
      </c>
      <c r="F138" s="90">
        <v>0.7</v>
      </c>
      <c r="G138" s="90">
        <f>F138</f>
        <v>0.7</v>
      </c>
      <c r="H138" s="91" t="str">
        <f>E138</f>
        <v>United- Main</v>
      </c>
      <c r="I138" s="91" t="s">
        <v>120</v>
      </c>
      <c r="J138" s="92">
        <v>1112</v>
      </c>
      <c r="K138" s="19">
        <v>4</v>
      </c>
    </row>
    <row r="139" spans="1:124" ht="29.25" customHeight="1" x14ac:dyDescent="0.25">
      <c r="A139" s="95">
        <v>20</v>
      </c>
      <c r="B139" s="96" t="s">
        <v>46</v>
      </c>
      <c r="C139" s="95" t="s">
        <v>8</v>
      </c>
      <c r="D139" s="97">
        <v>15045.217391304348</v>
      </c>
      <c r="E139" s="98" t="s">
        <v>142</v>
      </c>
      <c r="F139" s="99">
        <v>0.7</v>
      </c>
      <c r="G139" s="99">
        <f>F139</f>
        <v>0.7</v>
      </c>
      <c r="H139" s="100" t="str">
        <f>E139</f>
        <v>United-Highland</v>
      </c>
      <c r="I139" s="100" t="s">
        <v>120</v>
      </c>
      <c r="J139" s="101">
        <v>1112</v>
      </c>
      <c r="K139" s="19">
        <v>5</v>
      </c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</row>
    <row r="140" spans="1:124" ht="29.25" customHeight="1" x14ac:dyDescent="0.25">
      <c r="A140" s="77">
        <v>20</v>
      </c>
      <c r="B140" s="78" t="s">
        <v>46</v>
      </c>
      <c r="C140" s="77" t="s">
        <v>8</v>
      </c>
      <c r="D140" s="79">
        <v>15045.217391304348</v>
      </c>
      <c r="E140" s="80" t="s">
        <v>61</v>
      </c>
      <c r="F140" s="83"/>
      <c r="G140" s="82">
        <v>0.88</v>
      </c>
      <c r="H140" s="83" t="s">
        <v>61</v>
      </c>
      <c r="I140" s="83">
        <v>81547301051</v>
      </c>
      <c r="J140" s="84">
        <v>25099</v>
      </c>
      <c r="K140" s="19">
        <v>6</v>
      </c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</row>
    <row r="141" spans="1:124" ht="29.25" customHeight="1" x14ac:dyDescent="0.25">
      <c r="A141" s="73">
        <v>20</v>
      </c>
      <c r="B141" s="74" t="s">
        <v>46</v>
      </c>
      <c r="C141" s="73" t="s">
        <v>8</v>
      </c>
      <c r="D141" s="75">
        <v>15045.217391304348</v>
      </c>
      <c r="E141" s="149" t="s">
        <v>86</v>
      </c>
      <c r="F141" s="151"/>
      <c r="G141" s="151">
        <v>0.88859999999999995</v>
      </c>
      <c r="H141" s="15" t="s">
        <v>86</v>
      </c>
      <c r="I141" s="15" t="s">
        <v>95</v>
      </c>
      <c r="J141" s="150">
        <v>5855</v>
      </c>
      <c r="K141" s="19">
        <v>7</v>
      </c>
    </row>
    <row r="142" spans="1:124" ht="29.25" customHeight="1" x14ac:dyDescent="0.25">
      <c r="A142" s="66">
        <v>20</v>
      </c>
      <c r="B142" s="67" t="s">
        <v>46</v>
      </c>
      <c r="C142" s="66" t="s">
        <v>8</v>
      </c>
      <c r="D142" s="68">
        <v>15045.217391304348</v>
      </c>
      <c r="E142" s="69" t="s">
        <v>81</v>
      </c>
      <c r="F142" s="70">
        <v>0.95648999999999995</v>
      </c>
      <c r="G142" s="70">
        <v>0.9365</v>
      </c>
      <c r="H142" s="71" t="s">
        <v>82</v>
      </c>
      <c r="I142" s="71">
        <v>41900074357</v>
      </c>
      <c r="J142" s="72">
        <v>53915</v>
      </c>
      <c r="K142" s="19">
        <v>8</v>
      </c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</row>
    <row r="143" spans="1:124" ht="29.25" customHeight="1" x14ac:dyDescent="0.25">
      <c r="A143" s="59">
        <v>20</v>
      </c>
      <c r="B143" s="60" t="s">
        <v>46</v>
      </c>
      <c r="C143" s="59" t="s">
        <v>8</v>
      </c>
      <c r="D143" s="61">
        <v>15045.217391304348</v>
      </c>
      <c r="E143" s="62" t="s">
        <v>74</v>
      </c>
      <c r="F143" s="63">
        <v>1.0409999999999999</v>
      </c>
      <c r="G143" s="63">
        <v>0.96260000000000001</v>
      </c>
      <c r="H143" s="64" t="s">
        <v>75</v>
      </c>
      <c r="I143" s="64">
        <v>41900075170</v>
      </c>
      <c r="J143" s="65">
        <v>50872</v>
      </c>
      <c r="K143" s="19">
        <v>9</v>
      </c>
    </row>
    <row r="144" spans="1:124" ht="29.25" customHeight="1" x14ac:dyDescent="0.25">
      <c r="A144" s="20">
        <v>20</v>
      </c>
      <c r="B144" s="21" t="s">
        <v>46</v>
      </c>
      <c r="C144" s="20" t="s">
        <v>8</v>
      </c>
      <c r="D144" s="22">
        <v>15045.217391304348</v>
      </c>
      <c r="E144" s="23" t="s">
        <v>107</v>
      </c>
      <c r="F144" s="76">
        <v>1.1214999999999999</v>
      </c>
      <c r="G144" s="76">
        <v>1.1214999999999999</v>
      </c>
      <c r="H144" s="24" t="s">
        <v>108</v>
      </c>
      <c r="I144" s="24">
        <v>7042400143</v>
      </c>
      <c r="J144" s="25">
        <v>3104</v>
      </c>
      <c r="K144" s="19">
        <v>10</v>
      </c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</row>
    <row r="145" spans="1:124" ht="29.25" customHeight="1" x14ac:dyDescent="0.25">
      <c r="A145" s="8">
        <v>20</v>
      </c>
      <c r="B145" s="49"/>
      <c r="C145" s="48"/>
      <c r="D145" s="117"/>
      <c r="E145" s="49"/>
      <c r="F145" s="51"/>
      <c r="G145" s="51"/>
      <c r="H145" s="49"/>
      <c r="I145" s="49"/>
      <c r="J145" s="118"/>
      <c r="K145" s="141">
        <v>0</v>
      </c>
    </row>
    <row r="146" spans="1:124" ht="29.25" customHeight="1" x14ac:dyDescent="0.25">
      <c r="A146" s="73">
        <v>21</v>
      </c>
      <c r="B146" s="74" t="s">
        <v>15</v>
      </c>
      <c r="C146" s="73" t="s">
        <v>44</v>
      </c>
      <c r="D146" s="75"/>
      <c r="E146" s="149" t="s">
        <v>86</v>
      </c>
      <c r="F146" s="151"/>
      <c r="G146" s="151">
        <v>1.8255999999999999</v>
      </c>
      <c r="H146" s="15" t="s">
        <v>86</v>
      </c>
      <c r="I146" s="15" t="s">
        <v>96</v>
      </c>
      <c r="J146" s="150">
        <v>6604</v>
      </c>
      <c r="K146" s="19">
        <v>1</v>
      </c>
    </row>
    <row r="147" spans="1:124" ht="29.25" customHeight="1" x14ac:dyDescent="0.25">
      <c r="A147" s="20">
        <v>21</v>
      </c>
      <c r="B147" s="21" t="s">
        <v>15</v>
      </c>
      <c r="C147" s="20" t="s">
        <v>44</v>
      </c>
      <c r="D147" s="22"/>
      <c r="E147" s="23" t="s">
        <v>107</v>
      </c>
      <c r="F147" s="76">
        <v>2.0615999999999999</v>
      </c>
      <c r="G147" s="76">
        <v>2.0615999999999999</v>
      </c>
      <c r="H147" s="24" t="s">
        <v>108</v>
      </c>
      <c r="I147" s="24">
        <v>7042400182</v>
      </c>
      <c r="J147" s="25">
        <v>49</v>
      </c>
      <c r="K147" s="19">
        <v>2</v>
      </c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</row>
    <row r="148" spans="1:124" ht="29.25" customHeight="1" x14ac:dyDescent="0.25">
      <c r="A148" s="59">
        <v>21</v>
      </c>
      <c r="B148" s="60" t="s">
        <v>15</v>
      </c>
      <c r="C148" s="59" t="s">
        <v>44</v>
      </c>
      <c r="D148" s="61"/>
      <c r="E148" s="62" t="s">
        <v>74</v>
      </c>
      <c r="F148" s="63">
        <v>2.2040999999999999</v>
      </c>
      <c r="G148" s="63">
        <v>2.0947</v>
      </c>
      <c r="H148" s="64" t="s">
        <v>75</v>
      </c>
      <c r="I148" s="64">
        <v>41900072957</v>
      </c>
      <c r="J148" s="65">
        <v>46099</v>
      </c>
      <c r="K148" s="19">
        <v>3</v>
      </c>
    </row>
    <row r="149" spans="1:124" ht="29.25" customHeight="1" x14ac:dyDescent="0.25">
      <c r="A149" s="66">
        <v>21</v>
      </c>
      <c r="B149" s="67" t="s">
        <v>15</v>
      </c>
      <c r="C149" s="66" t="s">
        <v>44</v>
      </c>
      <c r="D149" s="68"/>
      <c r="E149" s="69" t="s">
        <v>81</v>
      </c>
      <c r="F149" s="70">
        <v>2.2041300000000001</v>
      </c>
      <c r="G149" s="70">
        <v>2.2040999999999999</v>
      </c>
      <c r="H149" s="71" t="s">
        <v>82</v>
      </c>
      <c r="I149" s="71"/>
      <c r="J149" s="72">
        <v>46099</v>
      </c>
      <c r="K149" s="19">
        <v>4</v>
      </c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</row>
    <row r="150" spans="1:124" ht="29.25" customHeight="1" x14ac:dyDescent="0.25">
      <c r="A150" s="104">
        <v>21</v>
      </c>
      <c r="B150" s="105" t="s">
        <v>15</v>
      </c>
      <c r="C150" s="104" t="s">
        <v>44</v>
      </c>
      <c r="D150" s="106"/>
      <c r="E150" s="119" t="s">
        <v>145</v>
      </c>
      <c r="F150" s="108">
        <v>2.2999999999999998</v>
      </c>
      <c r="G150" s="108">
        <f>F150</f>
        <v>2.2999999999999998</v>
      </c>
      <c r="H150" s="109" t="str">
        <f>E150</f>
        <v xml:space="preserve">United-Stark  </v>
      </c>
      <c r="I150" s="109" t="s">
        <v>121</v>
      </c>
      <c r="J150" s="110">
        <v>1308</v>
      </c>
      <c r="K150" s="19">
        <v>5</v>
      </c>
    </row>
    <row r="151" spans="1:124" ht="29.25" customHeight="1" x14ac:dyDescent="0.25">
      <c r="A151" s="120">
        <v>21</v>
      </c>
      <c r="B151" s="121" t="s">
        <v>15</v>
      </c>
      <c r="C151" s="120" t="s">
        <v>44</v>
      </c>
      <c r="D151" s="122"/>
      <c r="E151" s="123" t="s">
        <v>144</v>
      </c>
      <c r="F151" s="124">
        <v>2.2999999999999998</v>
      </c>
      <c r="G151" s="124">
        <f>F151</f>
        <v>2.2999999999999998</v>
      </c>
      <c r="H151" s="125" t="str">
        <f>E151</f>
        <v>United-Washington</v>
      </c>
      <c r="I151" s="125" t="s">
        <v>121</v>
      </c>
      <c r="J151" s="126">
        <v>1308</v>
      </c>
      <c r="K151" s="19">
        <v>6</v>
      </c>
    </row>
    <row r="152" spans="1:124" ht="29.25" customHeight="1" x14ac:dyDescent="0.25">
      <c r="A152" s="104">
        <v>21</v>
      </c>
      <c r="B152" s="105" t="s">
        <v>15</v>
      </c>
      <c r="C152" s="104" t="s">
        <v>44</v>
      </c>
      <c r="D152" s="106"/>
      <c r="E152" s="107" t="s">
        <v>109</v>
      </c>
      <c r="F152" s="108">
        <v>2.2999999999999998</v>
      </c>
      <c r="G152" s="108">
        <f>F152</f>
        <v>2.2999999999999998</v>
      </c>
      <c r="H152" s="109" t="str">
        <f>E152</f>
        <v>United: Fayette/Scioto/Madison</v>
      </c>
      <c r="I152" s="109" t="s">
        <v>121</v>
      </c>
      <c r="J152" s="110">
        <v>1308</v>
      </c>
      <c r="K152" s="19">
        <v>7</v>
      </c>
    </row>
    <row r="153" spans="1:124" ht="29.25" customHeight="1" x14ac:dyDescent="0.25">
      <c r="A153" s="86">
        <v>21</v>
      </c>
      <c r="B153" s="87" t="s">
        <v>15</v>
      </c>
      <c r="C153" s="86" t="s">
        <v>44</v>
      </c>
      <c r="D153" s="88"/>
      <c r="E153" s="89" t="s">
        <v>143</v>
      </c>
      <c r="F153" s="90">
        <v>2.2999999999999998</v>
      </c>
      <c r="G153" s="90">
        <f>F153</f>
        <v>2.2999999999999998</v>
      </c>
      <c r="H153" s="91" t="str">
        <f>E153</f>
        <v>United- Main</v>
      </c>
      <c r="I153" s="91" t="s">
        <v>121</v>
      </c>
      <c r="J153" s="92">
        <v>1308</v>
      </c>
      <c r="K153" s="19">
        <v>8</v>
      </c>
    </row>
    <row r="154" spans="1:124" ht="29.25" customHeight="1" x14ac:dyDescent="0.25">
      <c r="A154" s="95">
        <v>21</v>
      </c>
      <c r="B154" s="96" t="s">
        <v>15</v>
      </c>
      <c r="C154" s="95" t="s">
        <v>44</v>
      </c>
      <c r="D154" s="97"/>
      <c r="E154" s="98" t="s">
        <v>142</v>
      </c>
      <c r="F154" s="99">
        <v>2.2999999999999998</v>
      </c>
      <c r="G154" s="99">
        <f>F154</f>
        <v>2.2999999999999998</v>
      </c>
      <c r="H154" s="100" t="str">
        <f>E154</f>
        <v>United-Highland</v>
      </c>
      <c r="I154" s="100" t="s">
        <v>121</v>
      </c>
      <c r="J154" s="101">
        <v>1308</v>
      </c>
      <c r="K154" s="19">
        <v>9</v>
      </c>
    </row>
    <row r="155" spans="1:124" ht="29.25" customHeight="1" x14ac:dyDescent="0.25">
      <c r="A155" s="8">
        <v>21</v>
      </c>
      <c r="B155" s="49"/>
      <c r="C155" s="48"/>
      <c r="D155" s="117"/>
      <c r="E155" s="49"/>
      <c r="F155" s="51"/>
      <c r="G155" s="51"/>
      <c r="H155" s="49"/>
      <c r="I155" s="49"/>
      <c r="J155" s="118"/>
      <c r="K155" s="141">
        <v>1</v>
      </c>
    </row>
    <row r="156" spans="1:124" ht="29.25" customHeight="1" x14ac:dyDescent="0.25">
      <c r="A156" s="73">
        <v>22</v>
      </c>
      <c r="B156" s="74" t="s">
        <v>39</v>
      </c>
      <c r="C156" s="73" t="s">
        <v>44</v>
      </c>
      <c r="D156" s="75">
        <v>9130.434782608696</v>
      </c>
      <c r="E156" s="149" t="s">
        <v>86</v>
      </c>
      <c r="F156" s="151"/>
      <c r="G156" s="151">
        <v>1.6448</v>
      </c>
      <c r="H156" s="15" t="s">
        <v>86</v>
      </c>
      <c r="I156" s="15" t="s">
        <v>97</v>
      </c>
      <c r="J156" s="150">
        <v>1361</v>
      </c>
      <c r="K156" s="19">
        <v>1</v>
      </c>
    </row>
    <row r="157" spans="1:124" ht="29.25" customHeight="1" x14ac:dyDescent="0.25">
      <c r="A157" s="77">
        <v>22</v>
      </c>
      <c r="B157" s="78" t="s">
        <v>39</v>
      </c>
      <c r="C157" s="77" t="s">
        <v>44</v>
      </c>
      <c r="D157" s="79">
        <v>9130.434782608696</v>
      </c>
      <c r="E157" s="80" t="s">
        <v>61</v>
      </c>
      <c r="F157" s="83"/>
      <c r="G157" s="82">
        <v>1.7</v>
      </c>
      <c r="H157" s="83" t="s">
        <v>61</v>
      </c>
      <c r="I157" s="83">
        <v>81547301039</v>
      </c>
      <c r="J157" s="84">
        <v>25085</v>
      </c>
      <c r="K157" s="19">
        <v>2</v>
      </c>
    </row>
    <row r="158" spans="1:124" ht="29.25" customHeight="1" x14ac:dyDescent="0.25">
      <c r="A158" s="20">
        <v>22</v>
      </c>
      <c r="B158" s="21" t="s">
        <v>39</v>
      </c>
      <c r="C158" s="20" t="s">
        <v>44</v>
      </c>
      <c r="D158" s="22">
        <v>9130.434782608696</v>
      </c>
      <c r="E158" s="23" t="s">
        <v>107</v>
      </c>
      <c r="F158" s="76">
        <v>1.8902000000000001</v>
      </c>
      <c r="G158" s="76">
        <v>1.8902000000000001</v>
      </c>
      <c r="H158" s="24" t="s">
        <v>108</v>
      </c>
      <c r="I158" s="24">
        <v>7042400076</v>
      </c>
      <c r="J158" s="25">
        <v>36</v>
      </c>
      <c r="K158" s="19">
        <v>3</v>
      </c>
    </row>
    <row r="159" spans="1:124" ht="29.25" customHeight="1" x14ac:dyDescent="0.25">
      <c r="A159" s="59">
        <v>22</v>
      </c>
      <c r="B159" s="60" t="s">
        <v>39</v>
      </c>
      <c r="C159" s="59" t="s">
        <v>44</v>
      </c>
      <c r="D159" s="61">
        <v>9130.434782608696</v>
      </c>
      <c r="E159" s="62" t="s">
        <v>74</v>
      </c>
      <c r="F159" s="63">
        <v>2.0194999999999999</v>
      </c>
      <c r="G159" s="63">
        <v>2.0101</v>
      </c>
      <c r="H159" s="64" t="s">
        <v>76</v>
      </c>
      <c r="I159" s="64">
        <v>41483022233</v>
      </c>
      <c r="J159" s="65">
        <v>66386</v>
      </c>
      <c r="K159" s="19">
        <v>4</v>
      </c>
    </row>
    <row r="160" spans="1:124" ht="29.25" customHeight="1" x14ac:dyDescent="0.25">
      <c r="A160" s="66">
        <v>22</v>
      </c>
      <c r="B160" s="67" t="s">
        <v>39</v>
      </c>
      <c r="C160" s="66" t="s">
        <v>44</v>
      </c>
      <c r="D160" s="68">
        <v>9130.434782608696</v>
      </c>
      <c r="E160" s="69" t="s">
        <v>81</v>
      </c>
      <c r="F160" s="70">
        <v>2.0195099999999999</v>
      </c>
      <c r="G160" s="70">
        <v>2.0194999999999999</v>
      </c>
      <c r="H160" s="71" t="s">
        <v>79</v>
      </c>
      <c r="I160" s="71">
        <v>41900041748</v>
      </c>
      <c r="J160" s="72">
        <v>21515</v>
      </c>
      <c r="K160" s="19">
        <v>5</v>
      </c>
    </row>
    <row r="161" spans="1:124" ht="29.25" customHeight="1" x14ac:dyDescent="0.25">
      <c r="A161" s="104">
        <v>22</v>
      </c>
      <c r="B161" s="105" t="s">
        <v>39</v>
      </c>
      <c r="C161" s="104" t="s">
        <v>44</v>
      </c>
      <c r="D161" s="106">
        <v>9130.434782608696</v>
      </c>
      <c r="E161" s="119" t="s">
        <v>145</v>
      </c>
      <c r="F161" s="108">
        <v>2.1</v>
      </c>
      <c r="G161" s="108">
        <f>F161</f>
        <v>2.1</v>
      </c>
      <c r="H161" s="109" t="str">
        <f>E161</f>
        <v xml:space="preserve">United-Stark  </v>
      </c>
      <c r="I161" s="109" t="s">
        <v>122</v>
      </c>
      <c r="J161" s="110">
        <v>408</v>
      </c>
      <c r="K161" s="19">
        <v>6</v>
      </c>
    </row>
    <row r="162" spans="1:124" ht="29.25" customHeight="1" x14ac:dyDescent="0.25">
      <c r="A162" s="120">
        <v>22</v>
      </c>
      <c r="B162" s="121" t="s">
        <v>39</v>
      </c>
      <c r="C162" s="120" t="s">
        <v>44</v>
      </c>
      <c r="D162" s="122">
        <v>9130.434782608696</v>
      </c>
      <c r="E162" s="123" t="s">
        <v>144</v>
      </c>
      <c r="F162" s="124">
        <v>2.1</v>
      </c>
      <c r="G162" s="124">
        <f>F162</f>
        <v>2.1</v>
      </c>
      <c r="H162" s="125" t="str">
        <f>E162</f>
        <v>United-Washington</v>
      </c>
      <c r="I162" s="125" t="s">
        <v>122</v>
      </c>
      <c r="J162" s="126">
        <v>408</v>
      </c>
      <c r="K162" s="19">
        <v>7</v>
      </c>
    </row>
    <row r="163" spans="1:124" ht="29.25" customHeight="1" x14ac:dyDescent="0.25">
      <c r="A163" s="86">
        <v>22</v>
      </c>
      <c r="B163" s="87" t="s">
        <v>39</v>
      </c>
      <c r="C163" s="86" t="s">
        <v>44</v>
      </c>
      <c r="D163" s="88">
        <v>9130.434782608696</v>
      </c>
      <c r="E163" s="89" t="s">
        <v>143</v>
      </c>
      <c r="F163" s="90">
        <v>2.1</v>
      </c>
      <c r="G163" s="90">
        <f>F163</f>
        <v>2.1</v>
      </c>
      <c r="H163" s="91" t="str">
        <f>E163</f>
        <v>United- Main</v>
      </c>
      <c r="I163" s="91" t="s">
        <v>122</v>
      </c>
      <c r="J163" s="92">
        <v>408</v>
      </c>
      <c r="K163" s="19">
        <v>8</v>
      </c>
    </row>
    <row r="164" spans="1:124" ht="29.25" customHeight="1" x14ac:dyDescent="0.25">
      <c r="A164" s="104">
        <v>22</v>
      </c>
      <c r="B164" s="105" t="s">
        <v>39</v>
      </c>
      <c r="C164" s="104" t="s">
        <v>44</v>
      </c>
      <c r="D164" s="106">
        <v>9130.434782608696</v>
      </c>
      <c r="E164" s="107" t="s">
        <v>109</v>
      </c>
      <c r="F164" s="108">
        <v>2.1</v>
      </c>
      <c r="G164" s="108">
        <f>F164</f>
        <v>2.1</v>
      </c>
      <c r="H164" s="109" t="str">
        <f>E164</f>
        <v>United: Fayette/Scioto/Madison</v>
      </c>
      <c r="I164" s="109" t="s">
        <v>122</v>
      </c>
      <c r="J164" s="110">
        <v>408</v>
      </c>
      <c r="K164" s="19">
        <v>9</v>
      </c>
    </row>
    <row r="165" spans="1:124" ht="29.25" customHeight="1" x14ac:dyDescent="0.25">
      <c r="A165" s="95">
        <v>22</v>
      </c>
      <c r="B165" s="96" t="s">
        <v>39</v>
      </c>
      <c r="C165" s="95" t="s">
        <v>44</v>
      </c>
      <c r="D165" s="97">
        <v>9130.434782608696</v>
      </c>
      <c r="E165" s="98" t="s">
        <v>142</v>
      </c>
      <c r="F165" s="99">
        <v>2.1</v>
      </c>
      <c r="G165" s="99">
        <f>F165</f>
        <v>2.1</v>
      </c>
      <c r="H165" s="100" t="str">
        <f>E165</f>
        <v>United-Highland</v>
      </c>
      <c r="I165" s="100" t="s">
        <v>122</v>
      </c>
      <c r="J165" s="101">
        <v>408</v>
      </c>
      <c r="K165" s="19">
        <v>10</v>
      </c>
    </row>
    <row r="166" spans="1:124" ht="29.25" customHeight="1" x14ac:dyDescent="0.25">
      <c r="A166" s="8">
        <v>22</v>
      </c>
      <c r="B166" s="49"/>
      <c r="C166" s="48"/>
      <c r="D166" s="117"/>
      <c r="E166" s="49"/>
      <c r="F166" s="51"/>
      <c r="G166" s="51"/>
      <c r="H166" s="49"/>
      <c r="I166" s="49"/>
      <c r="J166" s="118"/>
      <c r="K166" s="141">
        <v>2</v>
      </c>
    </row>
    <row r="167" spans="1:124" ht="29.25" customHeight="1" x14ac:dyDescent="0.25">
      <c r="A167" s="73">
        <v>23</v>
      </c>
      <c r="B167" s="74" t="s">
        <v>40</v>
      </c>
      <c r="C167" s="73" t="s">
        <v>44</v>
      </c>
      <c r="D167" s="75">
        <v>313.04347826086956</v>
      </c>
      <c r="E167" s="149" t="s">
        <v>86</v>
      </c>
      <c r="F167" s="151"/>
      <c r="G167" s="151">
        <v>3.61</v>
      </c>
      <c r="H167" s="15" t="s">
        <v>86</v>
      </c>
      <c r="I167" s="15" t="s">
        <v>98</v>
      </c>
      <c r="J167" s="150">
        <v>24870</v>
      </c>
      <c r="K167" s="19">
        <v>1</v>
      </c>
    </row>
    <row r="168" spans="1:124" ht="29.25" customHeight="1" x14ac:dyDescent="0.25">
      <c r="A168" s="59">
        <v>23</v>
      </c>
      <c r="B168" s="60" t="s">
        <v>40</v>
      </c>
      <c r="C168" s="59" t="s">
        <v>44</v>
      </c>
      <c r="D168" s="61">
        <v>313.04347826086956</v>
      </c>
      <c r="E168" s="62" t="s">
        <v>74</v>
      </c>
      <c r="F168" s="63">
        <v>4.0753000000000004</v>
      </c>
      <c r="G168" s="63">
        <v>4.0659000000000001</v>
      </c>
      <c r="H168" s="64" t="s">
        <v>77</v>
      </c>
      <c r="I168" s="64">
        <v>41483038524</v>
      </c>
      <c r="J168" s="65">
        <v>66656</v>
      </c>
      <c r="K168" s="19">
        <v>2</v>
      </c>
    </row>
    <row r="169" spans="1:124" ht="29.25" customHeight="1" x14ac:dyDescent="0.25">
      <c r="A169" s="66">
        <v>23</v>
      </c>
      <c r="B169" s="67" t="s">
        <v>40</v>
      </c>
      <c r="C169" s="66" t="s">
        <v>44</v>
      </c>
      <c r="D169" s="68">
        <v>313.04347826086956</v>
      </c>
      <c r="E169" s="69" t="s">
        <v>81</v>
      </c>
      <c r="F169" s="70">
        <v>4.07531</v>
      </c>
      <c r="G169" s="70">
        <v>4.0753000000000004</v>
      </c>
      <c r="H169" s="71" t="s">
        <v>83</v>
      </c>
      <c r="I169" s="71">
        <v>41900079437</v>
      </c>
      <c r="J169" s="72">
        <v>56743</v>
      </c>
      <c r="K169" s="19">
        <v>3</v>
      </c>
    </row>
    <row r="170" spans="1:124" ht="29.25" customHeight="1" x14ac:dyDescent="0.25">
      <c r="A170" s="77">
        <v>23</v>
      </c>
      <c r="B170" s="78" t="s">
        <v>40</v>
      </c>
      <c r="C170" s="77" t="s">
        <v>44</v>
      </c>
      <c r="D170" s="79">
        <v>313.04347826086956</v>
      </c>
      <c r="E170" s="80" t="s">
        <v>61</v>
      </c>
      <c r="F170" s="83"/>
      <c r="G170" s="82">
        <v>4.49</v>
      </c>
      <c r="H170" s="83" t="s">
        <v>61</v>
      </c>
      <c r="I170" s="83">
        <v>81547301298</v>
      </c>
      <c r="J170" s="84">
        <v>540703</v>
      </c>
      <c r="K170" s="19">
        <v>4</v>
      </c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</row>
    <row r="171" spans="1:124" ht="29.25" customHeight="1" x14ac:dyDescent="0.25">
      <c r="A171" s="8">
        <v>23</v>
      </c>
      <c r="B171" s="49"/>
      <c r="C171" s="48"/>
      <c r="D171" s="117"/>
      <c r="E171" s="49"/>
      <c r="F171" s="51"/>
      <c r="G171" s="51"/>
      <c r="H171" s="49"/>
      <c r="I171" s="49"/>
      <c r="J171" s="118"/>
      <c r="K171" s="141">
        <v>3</v>
      </c>
    </row>
    <row r="172" spans="1:124" ht="29.25" customHeight="1" x14ac:dyDescent="0.25">
      <c r="A172" s="73">
        <v>24</v>
      </c>
      <c r="B172" s="74" t="s">
        <v>43</v>
      </c>
      <c r="C172" s="73" t="s">
        <v>44</v>
      </c>
      <c r="D172" s="75">
        <v>1212.1739130434783</v>
      </c>
      <c r="E172" s="149" t="s">
        <v>86</v>
      </c>
      <c r="F172" s="151"/>
      <c r="G172" s="151">
        <v>1.3908</v>
      </c>
      <c r="H172" s="15" t="s">
        <v>86</v>
      </c>
      <c r="I172" s="15" t="s">
        <v>99</v>
      </c>
      <c r="J172" s="150">
        <v>34817</v>
      </c>
      <c r="K172" s="19">
        <v>1</v>
      </c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</row>
    <row r="173" spans="1:124" ht="29.25" customHeight="1" x14ac:dyDescent="0.25">
      <c r="A173" s="77">
        <v>24</v>
      </c>
      <c r="B173" s="78" t="s">
        <v>43</v>
      </c>
      <c r="C173" s="77" t="s">
        <v>44</v>
      </c>
      <c r="D173" s="79">
        <v>1212.1739130434783</v>
      </c>
      <c r="E173" s="80" t="s">
        <v>61</v>
      </c>
      <c r="F173" s="83"/>
      <c r="G173" s="82">
        <v>2.11</v>
      </c>
      <c r="H173" s="83" t="s">
        <v>61</v>
      </c>
      <c r="I173" s="83">
        <v>81547301213</v>
      </c>
      <c r="J173" s="84">
        <v>15704</v>
      </c>
      <c r="K173" s="19">
        <v>2</v>
      </c>
    </row>
    <row r="174" spans="1:124" ht="29.25" customHeight="1" x14ac:dyDescent="0.25">
      <c r="A174" s="86">
        <v>24</v>
      </c>
      <c r="B174" s="87" t="s">
        <v>43</v>
      </c>
      <c r="C174" s="86" t="s">
        <v>44</v>
      </c>
      <c r="D174" s="88">
        <v>1212.1739130434783</v>
      </c>
      <c r="E174" s="89" t="s">
        <v>143</v>
      </c>
      <c r="F174" s="90">
        <v>2.15</v>
      </c>
      <c r="G174" s="90">
        <f>F174</f>
        <v>2.15</v>
      </c>
      <c r="H174" s="91" t="str">
        <f>E174</f>
        <v>United- Main</v>
      </c>
      <c r="I174" s="91" t="s">
        <v>123</v>
      </c>
      <c r="J174" s="92">
        <v>907</v>
      </c>
      <c r="K174" s="19">
        <v>3</v>
      </c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</row>
    <row r="175" spans="1:124" ht="29.25" customHeight="1" x14ac:dyDescent="0.25">
      <c r="A175" s="104">
        <v>24</v>
      </c>
      <c r="B175" s="105" t="s">
        <v>43</v>
      </c>
      <c r="C175" s="104" t="s">
        <v>44</v>
      </c>
      <c r="D175" s="106">
        <v>1212.1739130434783</v>
      </c>
      <c r="E175" s="107" t="s">
        <v>109</v>
      </c>
      <c r="F175" s="108">
        <v>2.15</v>
      </c>
      <c r="G175" s="108">
        <f>F175</f>
        <v>2.15</v>
      </c>
      <c r="H175" s="109" t="str">
        <f>E175</f>
        <v>United: Fayette/Scioto/Madison</v>
      </c>
      <c r="I175" s="109" t="s">
        <v>123</v>
      </c>
      <c r="J175" s="110">
        <v>907</v>
      </c>
      <c r="K175" s="19">
        <v>4</v>
      </c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</row>
    <row r="176" spans="1:124" ht="29.25" customHeight="1" x14ac:dyDescent="0.25">
      <c r="A176" s="95">
        <v>24</v>
      </c>
      <c r="B176" s="96" t="s">
        <v>43</v>
      </c>
      <c r="C176" s="95" t="s">
        <v>44</v>
      </c>
      <c r="D176" s="97">
        <v>1212.1739130434783</v>
      </c>
      <c r="E176" s="98" t="s">
        <v>142</v>
      </c>
      <c r="F176" s="99">
        <v>2.15</v>
      </c>
      <c r="G176" s="99">
        <f>F176</f>
        <v>2.15</v>
      </c>
      <c r="H176" s="100" t="str">
        <f>E176</f>
        <v>United-Highland</v>
      </c>
      <c r="I176" s="100" t="s">
        <v>123</v>
      </c>
      <c r="J176" s="101">
        <v>907</v>
      </c>
      <c r="K176" s="19">
        <v>5</v>
      </c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</row>
    <row r="177" spans="1:124" ht="29.25" customHeight="1" x14ac:dyDescent="0.25">
      <c r="A177" s="104">
        <v>24</v>
      </c>
      <c r="B177" s="105" t="s">
        <v>43</v>
      </c>
      <c r="C177" s="104" t="s">
        <v>44</v>
      </c>
      <c r="D177" s="106">
        <v>1212.1739130434783</v>
      </c>
      <c r="E177" s="119" t="s">
        <v>145</v>
      </c>
      <c r="F177" s="108">
        <v>2.15</v>
      </c>
      <c r="G177" s="108">
        <f>F177</f>
        <v>2.15</v>
      </c>
      <c r="H177" s="109" t="str">
        <f>E177</f>
        <v xml:space="preserve">United-Stark  </v>
      </c>
      <c r="I177" s="109" t="s">
        <v>123</v>
      </c>
      <c r="J177" s="110">
        <v>907</v>
      </c>
      <c r="K177" s="19">
        <v>6</v>
      </c>
    </row>
    <row r="178" spans="1:124" ht="29.25" customHeight="1" x14ac:dyDescent="0.25">
      <c r="A178" s="120">
        <v>24</v>
      </c>
      <c r="B178" s="121" t="s">
        <v>43</v>
      </c>
      <c r="C178" s="120" t="s">
        <v>44</v>
      </c>
      <c r="D178" s="122">
        <v>1212.1739130434783</v>
      </c>
      <c r="E178" s="123" t="s">
        <v>144</v>
      </c>
      <c r="F178" s="124">
        <v>2.15</v>
      </c>
      <c r="G178" s="124">
        <f>F178</f>
        <v>2.15</v>
      </c>
      <c r="H178" s="125" t="str">
        <f>E178</f>
        <v>United-Washington</v>
      </c>
      <c r="I178" s="125" t="s">
        <v>123</v>
      </c>
      <c r="J178" s="126">
        <v>907</v>
      </c>
      <c r="K178" s="19">
        <v>7</v>
      </c>
    </row>
    <row r="179" spans="1:124" ht="29.25" customHeight="1" x14ac:dyDescent="0.25">
      <c r="A179" s="20">
        <v>24</v>
      </c>
      <c r="B179" s="21" t="s">
        <v>43</v>
      </c>
      <c r="C179" s="20" t="s">
        <v>44</v>
      </c>
      <c r="D179" s="22">
        <v>1212.1739130434783</v>
      </c>
      <c r="E179" s="23" t="s">
        <v>107</v>
      </c>
      <c r="F179" s="76">
        <v>2.5129999999999999</v>
      </c>
      <c r="G179" s="76">
        <v>2.5129999999999999</v>
      </c>
      <c r="H179" s="24" t="s">
        <v>108</v>
      </c>
      <c r="I179" s="24">
        <v>7042400102</v>
      </c>
      <c r="J179" s="25">
        <v>53</v>
      </c>
      <c r="K179" s="19">
        <v>8</v>
      </c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</row>
    <row r="180" spans="1:124" ht="29.25" customHeight="1" x14ac:dyDescent="0.25">
      <c r="A180" s="59">
        <v>24</v>
      </c>
      <c r="B180" s="60" t="s">
        <v>43</v>
      </c>
      <c r="C180" s="59" t="s">
        <v>44</v>
      </c>
      <c r="D180" s="61">
        <v>1212.1739130434783</v>
      </c>
      <c r="E180" s="62" t="s">
        <v>74</v>
      </c>
      <c r="F180" s="63">
        <v>2.3475000000000001</v>
      </c>
      <c r="G180" s="63">
        <v>2.5880999999999998</v>
      </c>
      <c r="H180" s="64" t="s">
        <v>77</v>
      </c>
      <c r="I180" s="64">
        <v>41483045041</v>
      </c>
      <c r="J180" s="65">
        <v>69124</v>
      </c>
      <c r="K180" s="19">
        <v>9</v>
      </c>
    </row>
    <row r="181" spans="1:124" ht="29.25" customHeight="1" x14ac:dyDescent="0.25">
      <c r="A181" s="66">
        <v>24</v>
      </c>
      <c r="B181" s="67" t="s">
        <v>43</v>
      </c>
      <c r="C181" s="66" t="s">
        <v>44</v>
      </c>
      <c r="D181" s="68">
        <v>1212.1739130434783</v>
      </c>
      <c r="E181" s="69" t="s">
        <v>81</v>
      </c>
      <c r="F181" s="70">
        <v>2.5880800000000002</v>
      </c>
      <c r="G181" s="70">
        <v>2.5880999999999998</v>
      </c>
      <c r="H181" s="71" t="s">
        <v>79</v>
      </c>
      <c r="I181" s="71">
        <v>41900024338</v>
      </c>
      <c r="J181" s="72">
        <v>23526</v>
      </c>
      <c r="K181" s="19">
        <v>10</v>
      </c>
    </row>
    <row r="182" spans="1:124" ht="29.25" customHeight="1" x14ac:dyDescent="0.25">
      <c r="A182" s="8">
        <v>24</v>
      </c>
      <c r="B182" s="49"/>
      <c r="C182" s="48"/>
      <c r="D182" s="117"/>
      <c r="E182" s="49"/>
      <c r="F182" s="51"/>
      <c r="G182" s="51"/>
      <c r="H182" s="49"/>
      <c r="I182" s="49"/>
      <c r="J182" s="118"/>
      <c r="K182" s="141">
        <v>4</v>
      </c>
    </row>
    <row r="183" spans="1:124" ht="29.25" customHeight="1" x14ac:dyDescent="0.25">
      <c r="A183" s="86">
        <v>25</v>
      </c>
      <c r="B183" s="87" t="s">
        <v>53</v>
      </c>
      <c r="C183" s="86" t="s">
        <v>7</v>
      </c>
      <c r="D183" s="88"/>
      <c r="E183" s="89" t="s">
        <v>143</v>
      </c>
      <c r="F183" s="90">
        <v>3.53</v>
      </c>
      <c r="G183" s="90">
        <f>F183</f>
        <v>3.53</v>
      </c>
      <c r="H183" s="91" t="str">
        <f>E183</f>
        <v>United- Main</v>
      </c>
      <c r="I183" s="91" t="s">
        <v>124</v>
      </c>
      <c r="J183" s="92">
        <v>1205</v>
      </c>
      <c r="K183" s="19">
        <v>1</v>
      </c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</row>
    <row r="184" spans="1:124" ht="29.25" customHeight="1" x14ac:dyDescent="0.25">
      <c r="A184" s="104">
        <v>25</v>
      </c>
      <c r="B184" s="105" t="s">
        <v>53</v>
      </c>
      <c r="C184" s="104" t="s">
        <v>7</v>
      </c>
      <c r="D184" s="106"/>
      <c r="E184" s="107" t="s">
        <v>109</v>
      </c>
      <c r="F184" s="108">
        <v>3.53</v>
      </c>
      <c r="G184" s="108">
        <f>F184</f>
        <v>3.53</v>
      </c>
      <c r="H184" s="109" t="str">
        <f>E184</f>
        <v>United: Fayette/Scioto/Madison</v>
      </c>
      <c r="I184" s="109" t="s">
        <v>124</v>
      </c>
      <c r="J184" s="110">
        <v>1205</v>
      </c>
      <c r="K184" s="19">
        <v>2</v>
      </c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</row>
    <row r="185" spans="1:124" ht="29.25" customHeight="1" x14ac:dyDescent="0.25">
      <c r="A185" s="95">
        <v>25</v>
      </c>
      <c r="B185" s="96" t="s">
        <v>53</v>
      </c>
      <c r="C185" s="95" t="s">
        <v>7</v>
      </c>
      <c r="D185" s="97"/>
      <c r="E185" s="98" t="s">
        <v>142</v>
      </c>
      <c r="F185" s="99">
        <v>3.53</v>
      </c>
      <c r="G185" s="99">
        <f>F185</f>
        <v>3.53</v>
      </c>
      <c r="H185" s="100" t="str">
        <f>E185</f>
        <v>United-Highland</v>
      </c>
      <c r="I185" s="100" t="s">
        <v>124</v>
      </c>
      <c r="J185" s="101">
        <v>1205</v>
      </c>
      <c r="K185" s="19">
        <v>3</v>
      </c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</row>
    <row r="186" spans="1:124" ht="29.25" customHeight="1" x14ac:dyDescent="0.25">
      <c r="A186" s="104">
        <v>25</v>
      </c>
      <c r="B186" s="105" t="s">
        <v>53</v>
      </c>
      <c r="C186" s="104" t="s">
        <v>7</v>
      </c>
      <c r="D186" s="106"/>
      <c r="E186" s="119" t="s">
        <v>145</v>
      </c>
      <c r="F186" s="108">
        <v>3.53</v>
      </c>
      <c r="G186" s="108">
        <f>F186</f>
        <v>3.53</v>
      </c>
      <c r="H186" s="109" t="str">
        <f>E186</f>
        <v xml:space="preserve">United-Stark  </v>
      </c>
      <c r="I186" s="109" t="s">
        <v>124</v>
      </c>
      <c r="J186" s="110">
        <v>1205</v>
      </c>
      <c r="K186" s="19">
        <v>4</v>
      </c>
    </row>
    <row r="187" spans="1:124" ht="29.25" customHeight="1" x14ac:dyDescent="0.25">
      <c r="A187" s="120">
        <v>25</v>
      </c>
      <c r="B187" s="121" t="s">
        <v>53</v>
      </c>
      <c r="C187" s="120" t="s">
        <v>7</v>
      </c>
      <c r="D187" s="122"/>
      <c r="E187" s="123" t="s">
        <v>144</v>
      </c>
      <c r="F187" s="124">
        <v>3.53</v>
      </c>
      <c r="G187" s="124">
        <f>F187</f>
        <v>3.53</v>
      </c>
      <c r="H187" s="125" t="str">
        <f>E187</f>
        <v>United-Washington</v>
      </c>
      <c r="I187" s="125" t="s">
        <v>124</v>
      </c>
      <c r="J187" s="126">
        <v>1205</v>
      </c>
      <c r="K187" s="19">
        <v>5</v>
      </c>
    </row>
    <row r="188" spans="1:124" ht="29.25" customHeight="1" x14ac:dyDescent="0.25">
      <c r="A188" s="8">
        <v>25</v>
      </c>
      <c r="B188" s="49"/>
      <c r="C188" s="48"/>
      <c r="D188" s="117"/>
      <c r="E188" s="49"/>
      <c r="F188" s="51"/>
      <c r="G188" s="51"/>
      <c r="H188" s="49"/>
      <c r="I188" s="49"/>
      <c r="J188" s="118"/>
      <c r="K188" s="141">
        <v>5</v>
      </c>
    </row>
    <row r="189" spans="1:124" ht="29.25" customHeight="1" x14ac:dyDescent="0.25">
      <c r="A189" s="20">
        <v>26</v>
      </c>
      <c r="B189" s="21" t="s">
        <v>16</v>
      </c>
      <c r="C189" s="20" t="s">
        <v>7</v>
      </c>
      <c r="D189" s="22">
        <v>286.95652173913044</v>
      </c>
      <c r="E189" s="23" t="s">
        <v>107</v>
      </c>
      <c r="F189" s="76">
        <v>3.4554999999999998</v>
      </c>
      <c r="G189" s="76">
        <v>3.4554999999999998</v>
      </c>
      <c r="H189" s="24" t="s">
        <v>108</v>
      </c>
      <c r="I189" s="24">
        <v>7042400151</v>
      </c>
      <c r="J189" s="25">
        <v>43</v>
      </c>
      <c r="K189" s="7">
        <v>1</v>
      </c>
    </row>
    <row r="190" spans="1:124" ht="29.25" customHeight="1" x14ac:dyDescent="0.25">
      <c r="A190" s="77">
        <v>26</v>
      </c>
      <c r="B190" s="78" t="s">
        <v>16</v>
      </c>
      <c r="C190" s="77" t="s">
        <v>7</v>
      </c>
      <c r="D190" s="79">
        <v>286.95652173913044</v>
      </c>
      <c r="E190" s="80" t="s">
        <v>61</v>
      </c>
      <c r="F190" s="83"/>
      <c r="G190" s="82">
        <v>3.74</v>
      </c>
      <c r="H190" s="83" t="s">
        <v>61</v>
      </c>
      <c r="I190" s="83">
        <v>8154730103</v>
      </c>
      <c r="J190" s="84">
        <v>25082</v>
      </c>
      <c r="K190" s="7">
        <v>2</v>
      </c>
    </row>
    <row r="191" spans="1:124" ht="29.25" customHeight="1" x14ac:dyDescent="0.25">
      <c r="A191" s="86">
        <v>26</v>
      </c>
      <c r="B191" s="87" t="s">
        <v>16</v>
      </c>
      <c r="C191" s="86" t="s">
        <v>7</v>
      </c>
      <c r="D191" s="88">
        <v>286.95652173913044</v>
      </c>
      <c r="E191" s="89" t="s">
        <v>143</v>
      </c>
      <c r="F191" s="90">
        <v>3.79</v>
      </c>
      <c r="G191" s="90">
        <f>F191</f>
        <v>3.79</v>
      </c>
      <c r="H191" s="91" t="str">
        <f>E191</f>
        <v>United- Main</v>
      </c>
      <c r="I191" s="91" t="s">
        <v>125</v>
      </c>
      <c r="J191" s="92">
        <v>1305</v>
      </c>
      <c r="K191" s="7">
        <v>3</v>
      </c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</row>
    <row r="192" spans="1:124" ht="29.25" customHeight="1" x14ac:dyDescent="0.25">
      <c r="A192" s="104">
        <v>26</v>
      </c>
      <c r="B192" s="105" t="s">
        <v>16</v>
      </c>
      <c r="C192" s="104" t="s">
        <v>7</v>
      </c>
      <c r="D192" s="106">
        <v>286.95652173913044</v>
      </c>
      <c r="E192" s="107" t="s">
        <v>109</v>
      </c>
      <c r="F192" s="108">
        <v>3.79</v>
      </c>
      <c r="G192" s="108">
        <f>F192</f>
        <v>3.79</v>
      </c>
      <c r="H192" s="109" t="str">
        <f>E192</f>
        <v>United: Fayette/Scioto/Madison</v>
      </c>
      <c r="I192" s="109" t="s">
        <v>125</v>
      </c>
      <c r="J192" s="110">
        <v>1305</v>
      </c>
      <c r="K192" s="7">
        <v>4</v>
      </c>
    </row>
    <row r="193" spans="1:124" ht="29.25" customHeight="1" x14ac:dyDescent="0.25">
      <c r="A193" s="95">
        <v>26</v>
      </c>
      <c r="B193" s="96" t="s">
        <v>16</v>
      </c>
      <c r="C193" s="95" t="s">
        <v>7</v>
      </c>
      <c r="D193" s="97">
        <v>286.95652173913044</v>
      </c>
      <c r="E193" s="98" t="s">
        <v>142</v>
      </c>
      <c r="F193" s="99">
        <v>3.79</v>
      </c>
      <c r="G193" s="99">
        <f>F193</f>
        <v>3.79</v>
      </c>
      <c r="H193" s="100" t="str">
        <f>E193</f>
        <v>United-Highland</v>
      </c>
      <c r="I193" s="100" t="s">
        <v>125</v>
      </c>
      <c r="J193" s="101">
        <v>1305</v>
      </c>
      <c r="K193" s="7">
        <v>5</v>
      </c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</row>
    <row r="194" spans="1:124" ht="29.25" customHeight="1" x14ac:dyDescent="0.25">
      <c r="A194" s="104">
        <v>26</v>
      </c>
      <c r="B194" s="105" t="s">
        <v>16</v>
      </c>
      <c r="C194" s="104" t="s">
        <v>7</v>
      </c>
      <c r="D194" s="106">
        <v>286.95652173913044</v>
      </c>
      <c r="E194" s="119" t="s">
        <v>145</v>
      </c>
      <c r="F194" s="108">
        <v>3.79</v>
      </c>
      <c r="G194" s="108">
        <f>F194</f>
        <v>3.79</v>
      </c>
      <c r="H194" s="109" t="str">
        <f>E194</f>
        <v xml:space="preserve">United-Stark  </v>
      </c>
      <c r="I194" s="109" t="s">
        <v>125</v>
      </c>
      <c r="J194" s="110">
        <v>1305</v>
      </c>
      <c r="K194" s="7">
        <v>6</v>
      </c>
    </row>
    <row r="195" spans="1:124" ht="29.25" customHeight="1" x14ac:dyDescent="0.25">
      <c r="A195" s="120">
        <v>26</v>
      </c>
      <c r="B195" s="121" t="s">
        <v>16</v>
      </c>
      <c r="C195" s="120" t="s">
        <v>7</v>
      </c>
      <c r="D195" s="122">
        <v>286.95652173913044</v>
      </c>
      <c r="E195" s="123" t="s">
        <v>144</v>
      </c>
      <c r="F195" s="124">
        <v>3.79</v>
      </c>
      <c r="G195" s="124">
        <f>F195</f>
        <v>3.79</v>
      </c>
      <c r="H195" s="125" t="str">
        <f>E195</f>
        <v>United-Washington</v>
      </c>
      <c r="I195" s="125" t="s">
        <v>125</v>
      </c>
      <c r="J195" s="126">
        <v>1305</v>
      </c>
      <c r="K195" s="7">
        <v>7</v>
      </c>
    </row>
    <row r="196" spans="1:124" ht="29.25" customHeight="1" x14ac:dyDescent="0.25">
      <c r="A196" s="73">
        <v>26</v>
      </c>
      <c r="B196" s="74" t="s">
        <v>16</v>
      </c>
      <c r="C196" s="73" t="s">
        <v>7</v>
      </c>
      <c r="D196" s="75">
        <v>286.95652173913044</v>
      </c>
      <c r="E196" s="149" t="s">
        <v>86</v>
      </c>
      <c r="F196" s="151"/>
      <c r="G196" s="151">
        <v>4.1641000000000004</v>
      </c>
      <c r="H196" s="15" t="s">
        <v>86</v>
      </c>
      <c r="I196" s="15" t="s">
        <v>100</v>
      </c>
      <c r="J196" s="150">
        <v>1518</v>
      </c>
      <c r="K196" s="7">
        <v>8</v>
      </c>
    </row>
    <row r="197" spans="1:124" ht="29.25" customHeight="1" x14ac:dyDescent="0.25">
      <c r="A197" s="59">
        <v>26</v>
      </c>
      <c r="B197" s="60" t="s">
        <v>16</v>
      </c>
      <c r="C197" s="59" t="s">
        <v>7</v>
      </c>
      <c r="D197" s="61">
        <v>286.95652173913044</v>
      </c>
      <c r="E197" s="62" t="s">
        <v>74</v>
      </c>
      <c r="F197" s="63">
        <v>3.7008999999999999</v>
      </c>
      <c r="G197" s="63">
        <v>4.1820000000000004</v>
      </c>
      <c r="H197" s="64" t="s">
        <v>75</v>
      </c>
      <c r="I197" s="64">
        <v>41900072841</v>
      </c>
      <c r="J197" s="65">
        <v>47421</v>
      </c>
      <c r="K197" s="7">
        <v>9</v>
      </c>
    </row>
    <row r="198" spans="1:124" ht="29.25" customHeight="1" x14ac:dyDescent="0.25">
      <c r="A198" s="66">
        <v>26</v>
      </c>
      <c r="B198" s="67" t="s">
        <v>16</v>
      </c>
      <c r="C198" s="66" t="s">
        <v>7</v>
      </c>
      <c r="D198" s="68">
        <v>286.95652173913044</v>
      </c>
      <c r="E198" s="69" t="s">
        <v>81</v>
      </c>
      <c r="F198" s="70">
        <v>4.1820000000000004</v>
      </c>
      <c r="G198" s="70">
        <v>4.1820000000000004</v>
      </c>
      <c r="H198" s="71" t="s">
        <v>82</v>
      </c>
      <c r="I198" s="71">
        <v>41900072841</v>
      </c>
      <c r="J198" s="72">
        <v>47421</v>
      </c>
      <c r="K198" s="7">
        <v>10</v>
      </c>
    </row>
    <row r="199" spans="1:124" ht="29.25" customHeight="1" x14ac:dyDescent="0.25">
      <c r="A199" s="8">
        <v>26</v>
      </c>
      <c r="B199" s="49"/>
      <c r="C199" s="48"/>
      <c r="D199" s="117"/>
      <c r="E199" s="49"/>
      <c r="F199" s="51"/>
      <c r="G199" s="51"/>
      <c r="H199" s="49"/>
      <c r="I199" s="49"/>
      <c r="J199" s="118"/>
      <c r="K199" s="141"/>
    </row>
    <row r="200" spans="1:124" ht="29.25" customHeight="1" x14ac:dyDescent="0.25">
      <c r="A200" s="120">
        <v>27</v>
      </c>
      <c r="B200" s="121" t="s">
        <v>42</v>
      </c>
      <c r="C200" s="120" t="s">
        <v>7</v>
      </c>
      <c r="D200" s="122">
        <v>6.9565217391304346</v>
      </c>
      <c r="E200" s="123" t="s">
        <v>144</v>
      </c>
      <c r="F200" s="124">
        <v>3</v>
      </c>
      <c r="G200" s="124">
        <f>F200</f>
        <v>3</v>
      </c>
      <c r="H200" s="125" t="str">
        <f>E200</f>
        <v>United-Washington</v>
      </c>
      <c r="I200" s="125" t="s">
        <v>126</v>
      </c>
      <c r="J200" s="126">
        <v>705</v>
      </c>
      <c r="K200" s="19">
        <v>1</v>
      </c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</row>
    <row r="201" spans="1:124" ht="29.25" customHeight="1" x14ac:dyDescent="0.25">
      <c r="A201" s="86">
        <v>27</v>
      </c>
      <c r="B201" s="87" t="s">
        <v>42</v>
      </c>
      <c r="C201" s="86" t="s">
        <v>7</v>
      </c>
      <c r="D201" s="88">
        <v>6.9565217391304346</v>
      </c>
      <c r="E201" s="89" t="s">
        <v>143</v>
      </c>
      <c r="F201" s="90">
        <v>3</v>
      </c>
      <c r="G201" s="90">
        <f>F201</f>
        <v>3</v>
      </c>
      <c r="H201" s="91" t="str">
        <f>E201</f>
        <v>United- Main</v>
      </c>
      <c r="I201" s="91" t="s">
        <v>126</v>
      </c>
      <c r="J201" s="92">
        <v>705</v>
      </c>
      <c r="K201" s="19">
        <v>2</v>
      </c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</row>
    <row r="202" spans="1:124" ht="29.25" customHeight="1" x14ac:dyDescent="0.25">
      <c r="A202" s="104">
        <v>27</v>
      </c>
      <c r="B202" s="105" t="s">
        <v>42</v>
      </c>
      <c r="C202" s="104" t="s">
        <v>7</v>
      </c>
      <c r="D202" s="106">
        <v>6.9565217391304346</v>
      </c>
      <c r="E202" s="107" t="s">
        <v>109</v>
      </c>
      <c r="F202" s="108">
        <v>3</v>
      </c>
      <c r="G202" s="108">
        <f>F202</f>
        <v>3</v>
      </c>
      <c r="H202" s="109" t="str">
        <f>E202</f>
        <v>United: Fayette/Scioto/Madison</v>
      </c>
      <c r="I202" s="109" t="s">
        <v>126</v>
      </c>
      <c r="J202" s="110">
        <v>705</v>
      </c>
      <c r="K202" s="19">
        <v>3</v>
      </c>
    </row>
    <row r="203" spans="1:124" ht="29.25" customHeight="1" x14ac:dyDescent="0.25">
      <c r="A203" s="95">
        <v>27</v>
      </c>
      <c r="B203" s="96" t="s">
        <v>42</v>
      </c>
      <c r="C203" s="95" t="s">
        <v>7</v>
      </c>
      <c r="D203" s="97">
        <v>6.9565217391304346</v>
      </c>
      <c r="E203" s="98" t="s">
        <v>142</v>
      </c>
      <c r="F203" s="99">
        <v>3</v>
      </c>
      <c r="G203" s="99">
        <f>F203</f>
        <v>3</v>
      </c>
      <c r="H203" s="100" t="str">
        <f>E203</f>
        <v>United-Highland</v>
      </c>
      <c r="I203" s="100" t="s">
        <v>126</v>
      </c>
      <c r="J203" s="101">
        <v>705</v>
      </c>
      <c r="K203" s="19">
        <v>4</v>
      </c>
    </row>
    <row r="204" spans="1:124" ht="29.25" customHeight="1" x14ac:dyDescent="0.25">
      <c r="A204" s="104">
        <v>27</v>
      </c>
      <c r="B204" s="105" t="s">
        <v>42</v>
      </c>
      <c r="C204" s="104" t="s">
        <v>7</v>
      </c>
      <c r="D204" s="106">
        <v>6.9565217391304346</v>
      </c>
      <c r="E204" s="119" t="s">
        <v>145</v>
      </c>
      <c r="F204" s="108">
        <v>3</v>
      </c>
      <c r="G204" s="108">
        <f>F204</f>
        <v>3</v>
      </c>
      <c r="H204" s="109" t="str">
        <f>E204</f>
        <v xml:space="preserve">United-Stark  </v>
      </c>
      <c r="I204" s="109" t="s">
        <v>126</v>
      </c>
      <c r="J204" s="110">
        <v>705</v>
      </c>
      <c r="K204" s="19">
        <v>5</v>
      </c>
    </row>
    <row r="205" spans="1:124" ht="29.25" customHeight="1" x14ac:dyDescent="0.25">
      <c r="A205" s="20">
        <v>27</v>
      </c>
      <c r="B205" s="21" t="s">
        <v>42</v>
      </c>
      <c r="C205" s="20" t="s">
        <v>7</v>
      </c>
      <c r="D205" s="22">
        <v>6.9565217391304346</v>
      </c>
      <c r="E205" s="23" t="s">
        <v>107</v>
      </c>
      <c r="F205" s="76">
        <v>3.0615999999999999</v>
      </c>
      <c r="G205" s="76">
        <v>3.0615999999999999</v>
      </c>
      <c r="H205" s="24" t="s">
        <v>108</v>
      </c>
      <c r="I205" s="24">
        <v>7042400090</v>
      </c>
      <c r="J205" s="25">
        <v>158</v>
      </c>
      <c r="K205" s="19">
        <v>6</v>
      </c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</row>
    <row r="206" spans="1:124" ht="29.25" customHeight="1" x14ac:dyDescent="0.25">
      <c r="A206" s="73">
        <v>27</v>
      </c>
      <c r="B206" s="74" t="s">
        <v>42</v>
      </c>
      <c r="C206" s="73" t="s">
        <v>7</v>
      </c>
      <c r="D206" s="75">
        <v>6.9565217391304346</v>
      </c>
      <c r="E206" s="149" t="s">
        <v>86</v>
      </c>
      <c r="F206" s="151"/>
      <c r="G206" s="151">
        <v>3.1911999999999998</v>
      </c>
      <c r="H206" s="15" t="s">
        <v>86</v>
      </c>
      <c r="I206" s="15" t="s">
        <v>101</v>
      </c>
      <c r="J206" s="150">
        <v>1421</v>
      </c>
      <c r="K206" s="19">
        <v>7</v>
      </c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</row>
    <row r="207" spans="1:124" ht="29.25" customHeight="1" x14ac:dyDescent="0.25">
      <c r="A207" s="77">
        <v>27</v>
      </c>
      <c r="B207" s="78" t="s">
        <v>42</v>
      </c>
      <c r="C207" s="77" t="s">
        <v>7</v>
      </c>
      <c r="D207" s="79">
        <v>6.9565217391304346</v>
      </c>
      <c r="E207" s="80" t="s">
        <v>61</v>
      </c>
      <c r="F207" s="83"/>
      <c r="G207" s="82">
        <v>3.37</v>
      </c>
      <c r="H207" s="83" t="s">
        <v>61</v>
      </c>
      <c r="I207" s="83">
        <v>8154730103</v>
      </c>
      <c r="J207" s="84">
        <v>25080</v>
      </c>
      <c r="K207" s="19">
        <v>8</v>
      </c>
    </row>
    <row r="208" spans="1:124" ht="29.25" customHeight="1" x14ac:dyDescent="0.25">
      <c r="A208" s="59">
        <v>27</v>
      </c>
      <c r="B208" s="60" t="s">
        <v>42</v>
      </c>
      <c r="C208" s="59" t="s">
        <v>7</v>
      </c>
      <c r="D208" s="61">
        <v>6.9565217391304346</v>
      </c>
      <c r="E208" s="62" t="s">
        <v>74</v>
      </c>
      <c r="F208" s="63">
        <v>3.4822000000000002</v>
      </c>
      <c r="G208" s="63">
        <v>3.4634</v>
      </c>
      <c r="H208" s="64" t="s">
        <v>77</v>
      </c>
      <c r="I208" s="64">
        <v>41483021984</v>
      </c>
      <c r="J208" s="65">
        <v>66354</v>
      </c>
      <c r="K208" s="19">
        <v>9</v>
      </c>
    </row>
    <row r="209" spans="1:124" ht="29.25" customHeight="1" x14ac:dyDescent="0.25">
      <c r="A209" s="66">
        <v>27</v>
      </c>
      <c r="B209" s="67" t="s">
        <v>42</v>
      </c>
      <c r="C209" s="66" t="s">
        <v>7</v>
      </c>
      <c r="D209" s="68">
        <v>6.9565217391304346</v>
      </c>
      <c r="E209" s="69" t="s">
        <v>81</v>
      </c>
      <c r="F209" s="70">
        <v>3.4822000000000002</v>
      </c>
      <c r="G209" s="70">
        <v>3.4822000000000002</v>
      </c>
      <c r="H209" s="71" t="s">
        <v>79</v>
      </c>
      <c r="I209" s="71">
        <v>41900027797</v>
      </c>
      <c r="J209" s="72">
        <v>21497</v>
      </c>
      <c r="K209" s="19">
        <v>10</v>
      </c>
    </row>
    <row r="210" spans="1:124" ht="29.25" customHeight="1" x14ac:dyDescent="0.25">
      <c r="A210" s="8">
        <v>27</v>
      </c>
      <c r="B210" s="49"/>
      <c r="C210" s="48"/>
      <c r="D210" s="117"/>
      <c r="E210" s="49"/>
      <c r="F210" s="51"/>
      <c r="G210" s="51"/>
      <c r="H210" s="49"/>
      <c r="I210" s="49"/>
      <c r="J210" s="118"/>
      <c r="K210" s="141">
        <v>1</v>
      </c>
    </row>
    <row r="211" spans="1:124" ht="29.25" customHeight="1" x14ac:dyDescent="0.25">
      <c r="A211" s="20">
        <v>28</v>
      </c>
      <c r="B211" s="21" t="s">
        <v>17</v>
      </c>
      <c r="C211" s="20" t="s">
        <v>7</v>
      </c>
      <c r="D211" s="22">
        <v>5384.347826086956</v>
      </c>
      <c r="E211" s="23" t="s">
        <v>107</v>
      </c>
      <c r="F211" s="76">
        <v>3.1532</v>
      </c>
      <c r="G211" s="76">
        <v>3.1532</v>
      </c>
      <c r="H211" s="24" t="s">
        <v>108</v>
      </c>
      <c r="I211" s="24">
        <v>7042400071</v>
      </c>
      <c r="J211" s="25">
        <v>45</v>
      </c>
      <c r="K211" s="19">
        <v>1</v>
      </c>
    </row>
    <row r="212" spans="1:124" ht="29.25" customHeight="1" x14ac:dyDescent="0.25">
      <c r="A212" s="73">
        <v>28</v>
      </c>
      <c r="B212" s="74" t="s">
        <v>17</v>
      </c>
      <c r="C212" s="73" t="s">
        <v>7</v>
      </c>
      <c r="D212" s="75">
        <v>5384.347826086956</v>
      </c>
      <c r="E212" s="149" t="s">
        <v>86</v>
      </c>
      <c r="F212" s="151"/>
      <c r="G212" s="151">
        <v>3.2879999999999998</v>
      </c>
      <c r="H212" s="15" t="s">
        <v>86</v>
      </c>
      <c r="I212" s="15" t="s">
        <v>102</v>
      </c>
      <c r="J212" s="150">
        <v>1350</v>
      </c>
      <c r="K212" s="19">
        <v>2</v>
      </c>
    </row>
    <row r="213" spans="1:124" ht="29.25" customHeight="1" x14ac:dyDescent="0.25">
      <c r="A213" s="120">
        <v>28</v>
      </c>
      <c r="B213" s="121" t="s">
        <v>17</v>
      </c>
      <c r="C213" s="120" t="s">
        <v>7</v>
      </c>
      <c r="D213" s="122">
        <v>5384.347826086956</v>
      </c>
      <c r="E213" s="123" t="s">
        <v>144</v>
      </c>
      <c r="F213" s="124">
        <v>3.38</v>
      </c>
      <c r="G213" s="124">
        <f>F213</f>
        <v>3.38</v>
      </c>
      <c r="H213" s="125" t="str">
        <f>E213</f>
        <v>United-Washington</v>
      </c>
      <c r="I213" s="125" t="s">
        <v>125</v>
      </c>
      <c r="J213" s="126">
        <v>405</v>
      </c>
      <c r="K213" s="19">
        <v>3</v>
      </c>
    </row>
    <row r="214" spans="1:124" ht="29.25" customHeight="1" x14ac:dyDescent="0.25">
      <c r="A214" s="86">
        <v>28</v>
      </c>
      <c r="B214" s="87" t="s">
        <v>17</v>
      </c>
      <c r="C214" s="86" t="s">
        <v>7</v>
      </c>
      <c r="D214" s="88">
        <v>5384.347826086956</v>
      </c>
      <c r="E214" s="89" t="s">
        <v>143</v>
      </c>
      <c r="F214" s="90">
        <v>3.38</v>
      </c>
      <c r="G214" s="90">
        <f>F214</f>
        <v>3.38</v>
      </c>
      <c r="H214" s="91" t="str">
        <f>E214</f>
        <v>United- Main</v>
      </c>
      <c r="I214" s="91" t="s">
        <v>125</v>
      </c>
      <c r="J214" s="92">
        <v>405</v>
      </c>
      <c r="K214" s="19">
        <v>4</v>
      </c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</row>
    <row r="215" spans="1:124" ht="29.25" customHeight="1" x14ac:dyDescent="0.25">
      <c r="A215" s="104">
        <v>28</v>
      </c>
      <c r="B215" s="105" t="s">
        <v>17</v>
      </c>
      <c r="C215" s="104" t="s">
        <v>7</v>
      </c>
      <c r="D215" s="106">
        <v>5384.347826086956</v>
      </c>
      <c r="E215" s="107" t="s">
        <v>109</v>
      </c>
      <c r="F215" s="108">
        <v>3.38</v>
      </c>
      <c r="G215" s="108">
        <f>F215</f>
        <v>3.38</v>
      </c>
      <c r="H215" s="109" t="str">
        <f>E215</f>
        <v>United: Fayette/Scioto/Madison</v>
      </c>
      <c r="I215" s="109" t="s">
        <v>125</v>
      </c>
      <c r="J215" s="110">
        <v>405</v>
      </c>
      <c r="K215" s="19">
        <v>5</v>
      </c>
    </row>
    <row r="216" spans="1:124" ht="29.25" customHeight="1" x14ac:dyDescent="0.25">
      <c r="A216" s="95">
        <v>28</v>
      </c>
      <c r="B216" s="96" t="s">
        <v>17</v>
      </c>
      <c r="C216" s="95" t="s">
        <v>7</v>
      </c>
      <c r="D216" s="97">
        <v>5384.347826086956</v>
      </c>
      <c r="E216" s="98" t="s">
        <v>142</v>
      </c>
      <c r="F216" s="99">
        <v>3.38</v>
      </c>
      <c r="G216" s="99">
        <f>F216</f>
        <v>3.38</v>
      </c>
      <c r="H216" s="100" t="str">
        <f>E216</f>
        <v>United-Highland</v>
      </c>
      <c r="I216" s="100" t="s">
        <v>125</v>
      </c>
      <c r="J216" s="101">
        <v>405</v>
      </c>
      <c r="K216" s="19">
        <v>6</v>
      </c>
    </row>
    <row r="217" spans="1:124" ht="29.25" customHeight="1" x14ac:dyDescent="0.25">
      <c r="A217" s="104">
        <v>28</v>
      </c>
      <c r="B217" s="105" t="s">
        <v>17</v>
      </c>
      <c r="C217" s="104" t="s">
        <v>7</v>
      </c>
      <c r="D217" s="106">
        <v>5384.347826086956</v>
      </c>
      <c r="E217" s="119" t="s">
        <v>145</v>
      </c>
      <c r="F217" s="108">
        <v>3.38</v>
      </c>
      <c r="G217" s="108">
        <f>F217</f>
        <v>3.38</v>
      </c>
      <c r="H217" s="109" t="str">
        <f>E217</f>
        <v xml:space="preserve">United-Stark  </v>
      </c>
      <c r="I217" s="109" t="s">
        <v>125</v>
      </c>
      <c r="J217" s="110">
        <v>405</v>
      </c>
      <c r="K217" s="19">
        <v>7</v>
      </c>
    </row>
    <row r="218" spans="1:124" ht="29.25" customHeight="1" x14ac:dyDescent="0.25">
      <c r="A218" s="77">
        <v>28</v>
      </c>
      <c r="B218" s="78" t="s">
        <v>17</v>
      </c>
      <c r="C218" s="77" t="s">
        <v>7</v>
      </c>
      <c r="D218" s="79">
        <v>5384.347826086956</v>
      </c>
      <c r="E218" s="80" t="s">
        <v>61</v>
      </c>
      <c r="F218" s="83"/>
      <c r="G218" s="82">
        <v>3.52</v>
      </c>
      <c r="H218" s="83" t="s">
        <v>61</v>
      </c>
      <c r="I218" s="83">
        <v>8154730103</v>
      </c>
      <c r="J218" s="84">
        <v>25079</v>
      </c>
      <c r="K218" s="19">
        <v>8</v>
      </c>
    </row>
    <row r="219" spans="1:124" ht="29.25" customHeight="1" x14ac:dyDescent="0.25">
      <c r="A219" s="59">
        <v>28</v>
      </c>
      <c r="B219" s="60" t="s">
        <v>17</v>
      </c>
      <c r="C219" s="59" t="s">
        <v>7</v>
      </c>
      <c r="D219" s="61">
        <v>5384.347826086956</v>
      </c>
      <c r="E219" s="62" t="s">
        <v>74</v>
      </c>
      <c r="F219" s="63">
        <v>3.6482000000000001</v>
      </c>
      <c r="G219" s="63">
        <v>3.5794000000000001</v>
      </c>
      <c r="H219" s="64" t="s">
        <v>77</v>
      </c>
      <c r="I219" s="64">
        <v>41483022028</v>
      </c>
      <c r="J219" s="65">
        <v>66353</v>
      </c>
      <c r="K219" s="19">
        <v>9</v>
      </c>
    </row>
    <row r="220" spans="1:124" ht="29.25" customHeight="1" x14ac:dyDescent="0.25">
      <c r="A220" s="66">
        <v>28</v>
      </c>
      <c r="B220" s="67" t="s">
        <v>17</v>
      </c>
      <c r="C220" s="66" t="s">
        <v>7</v>
      </c>
      <c r="D220" s="68">
        <v>5384.347826086956</v>
      </c>
      <c r="E220" s="69" t="s">
        <v>81</v>
      </c>
      <c r="F220" s="70">
        <v>3.6482000000000001</v>
      </c>
      <c r="G220" s="70">
        <v>3.6482000000000001</v>
      </c>
      <c r="H220" s="71" t="s">
        <v>79</v>
      </c>
      <c r="I220" s="71">
        <v>41900025182</v>
      </c>
      <c r="J220" s="72">
        <v>21516</v>
      </c>
      <c r="K220" s="19">
        <v>10</v>
      </c>
    </row>
    <row r="221" spans="1:124" ht="29.25" customHeight="1" x14ac:dyDescent="0.25">
      <c r="A221" s="8">
        <v>28</v>
      </c>
      <c r="B221" s="49"/>
      <c r="C221" s="48"/>
      <c r="D221" s="117"/>
      <c r="E221" s="49"/>
      <c r="F221" s="51"/>
      <c r="G221" s="51"/>
      <c r="H221" s="49"/>
      <c r="I221" s="49"/>
      <c r="J221" s="118"/>
      <c r="K221" s="141">
        <v>2</v>
      </c>
    </row>
    <row r="222" spans="1:124" ht="29.25" customHeight="1" x14ac:dyDescent="0.25">
      <c r="A222" s="20">
        <v>29</v>
      </c>
      <c r="B222" s="21" t="s">
        <v>30</v>
      </c>
      <c r="C222" s="20" t="s">
        <v>7</v>
      </c>
      <c r="D222" s="22">
        <v>669.56521739130437</v>
      </c>
      <c r="E222" s="23" t="s">
        <v>107</v>
      </c>
      <c r="F222" s="76">
        <v>3.3031999999999999</v>
      </c>
      <c r="G222" s="76">
        <v>3.3031999999999999</v>
      </c>
      <c r="H222" s="24" t="s">
        <v>108</v>
      </c>
      <c r="I222" s="24">
        <v>7042400035</v>
      </c>
      <c r="J222" s="25">
        <v>44</v>
      </c>
      <c r="K222" s="19">
        <v>1</v>
      </c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</row>
    <row r="223" spans="1:124" ht="29.25" customHeight="1" x14ac:dyDescent="0.25">
      <c r="A223" s="73">
        <v>29</v>
      </c>
      <c r="B223" s="74" t="s">
        <v>30</v>
      </c>
      <c r="C223" s="73" t="s">
        <v>7</v>
      </c>
      <c r="D223" s="75">
        <v>669.56521739130437</v>
      </c>
      <c r="E223" s="149" t="s">
        <v>86</v>
      </c>
      <c r="F223" s="151"/>
      <c r="G223" s="151">
        <v>3.6816</v>
      </c>
      <c r="H223" s="15" t="s">
        <v>86</v>
      </c>
      <c r="I223" s="15" t="s">
        <v>103</v>
      </c>
      <c r="J223" s="150">
        <v>1229</v>
      </c>
      <c r="K223" s="19">
        <v>2</v>
      </c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</row>
    <row r="224" spans="1:124" ht="29.25" customHeight="1" x14ac:dyDescent="0.25">
      <c r="A224" s="77">
        <v>29</v>
      </c>
      <c r="B224" s="78" t="s">
        <v>30</v>
      </c>
      <c r="C224" s="77" t="s">
        <v>7</v>
      </c>
      <c r="D224" s="79">
        <v>669.56521739130437</v>
      </c>
      <c r="E224" s="80" t="s">
        <v>61</v>
      </c>
      <c r="F224" s="83"/>
      <c r="G224" s="82">
        <v>3.8</v>
      </c>
      <c r="H224" s="83" t="s">
        <v>61</v>
      </c>
      <c r="I224" s="83">
        <v>81547301033</v>
      </c>
      <c r="J224" s="84">
        <v>25078</v>
      </c>
      <c r="K224" s="19">
        <v>3</v>
      </c>
    </row>
    <row r="225" spans="1:124" ht="29.25" customHeight="1" x14ac:dyDescent="0.25">
      <c r="A225" s="104">
        <v>29</v>
      </c>
      <c r="B225" s="105" t="s">
        <v>30</v>
      </c>
      <c r="C225" s="104" t="s">
        <v>7</v>
      </c>
      <c r="D225" s="106">
        <v>669.56521739130437</v>
      </c>
      <c r="E225" s="119" t="s">
        <v>145</v>
      </c>
      <c r="F225" s="108">
        <v>3.83</v>
      </c>
      <c r="G225" s="108">
        <f>F225</f>
        <v>3.83</v>
      </c>
      <c r="H225" s="109" t="str">
        <f>E225</f>
        <v xml:space="preserve">United-Stark  </v>
      </c>
      <c r="I225" s="109" t="s">
        <v>127</v>
      </c>
      <c r="J225" s="110">
        <v>305</v>
      </c>
      <c r="K225" s="19">
        <v>4</v>
      </c>
    </row>
    <row r="226" spans="1:124" ht="29.25" customHeight="1" x14ac:dyDescent="0.25">
      <c r="A226" s="120">
        <v>29</v>
      </c>
      <c r="B226" s="121" t="s">
        <v>30</v>
      </c>
      <c r="C226" s="120" t="s">
        <v>7</v>
      </c>
      <c r="D226" s="122">
        <v>669.56521739130437</v>
      </c>
      <c r="E226" s="123" t="s">
        <v>144</v>
      </c>
      <c r="F226" s="124">
        <v>3.83</v>
      </c>
      <c r="G226" s="124">
        <f>F226</f>
        <v>3.83</v>
      </c>
      <c r="H226" s="125" t="str">
        <f>E226</f>
        <v>United-Washington</v>
      </c>
      <c r="I226" s="125" t="s">
        <v>127</v>
      </c>
      <c r="J226" s="126">
        <v>305</v>
      </c>
      <c r="K226" s="19">
        <v>5</v>
      </c>
    </row>
    <row r="227" spans="1:124" ht="29.25" customHeight="1" x14ac:dyDescent="0.25">
      <c r="A227" s="86">
        <v>29</v>
      </c>
      <c r="B227" s="87" t="s">
        <v>30</v>
      </c>
      <c r="C227" s="86" t="s">
        <v>7</v>
      </c>
      <c r="D227" s="88">
        <v>669.56521739130437</v>
      </c>
      <c r="E227" s="89" t="s">
        <v>143</v>
      </c>
      <c r="F227" s="90">
        <v>3.83</v>
      </c>
      <c r="G227" s="90">
        <f>F227</f>
        <v>3.83</v>
      </c>
      <c r="H227" s="91" t="str">
        <f>E227</f>
        <v>United- Main</v>
      </c>
      <c r="I227" s="91" t="s">
        <v>127</v>
      </c>
      <c r="J227" s="92">
        <v>305</v>
      </c>
      <c r="K227" s="19">
        <v>6</v>
      </c>
    </row>
    <row r="228" spans="1:124" ht="29.25" customHeight="1" x14ac:dyDescent="0.25">
      <c r="A228" s="104">
        <v>29</v>
      </c>
      <c r="B228" s="105" t="s">
        <v>30</v>
      </c>
      <c r="C228" s="104" t="s">
        <v>7</v>
      </c>
      <c r="D228" s="106">
        <v>669.56521739130437</v>
      </c>
      <c r="E228" s="107" t="s">
        <v>109</v>
      </c>
      <c r="F228" s="108">
        <v>3.83</v>
      </c>
      <c r="G228" s="108">
        <f>F228</f>
        <v>3.83</v>
      </c>
      <c r="H228" s="109" t="str">
        <f>E228</f>
        <v>United: Fayette/Scioto/Madison</v>
      </c>
      <c r="I228" s="109" t="s">
        <v>127</v>
      </c>
      <c r="J228" s="110">
        <v>305</v>
      </c>
      <c r="K228" s="19">
        <v>7</v>
      </c>
    </row>
    <row r="229" spans="1:124" ht="29.25" customHeight="1" x14ac:dyDescent="0.25">
      <c r="A229" s="95">
        <v>29</v>
      </c>
      <c r="B229" s="96" t="s">
        <v>30</v>
      </c>
      <c r="C229" s="95" t="s">
        <v>7</v>
      </c>
      <c r="D229" s="97">
        <v>669.56521739130437</v>
      </c>
      <c r="E229" s="98" t="s">
        <v>142</v>
      </c>
      <c r="F229" s="99">
        <v>3.83</v>
      </c>
      <c r="G229" s="99">
        <f>F229</f>
        <v>3.83</v>
      </c>
      <c r="H229" s="100" t="str">
        <f>E229</f>
        <v>United-Highland</v>
      </c>
      <c r="I229" s="100" t="s">
        <v>127</v>
      </c>
      <c r="J229" s="101">
        <v>305</v>
      </c>
      <c r="K229" s="19">
        <v>8</v>
      </c>
    </row>
    <row r="230" spans="1:124" ht="29.25" customHeight="1" x14ac:dyDescent="0.25">
      <c r="A230" s="59">
        <v>29</v>
      </c>
      <c r="B230" s="60" t="s">
        <v>30</v>
      </c>
      <c r="C230" s="59" t="s">
        <v>7</v>
      </c>
      <c r="D230" s="61">
        <v>669.56521739130437</v>
      </c>
      <c r="E230" s="62" t="s">
        <v>74</v>
      </c>
      <c r="F230" s="63">
        <v>3.9586000000000001</v>
      </c>
      <c r="G230" s="63">
        <v>3.9398</v>
      </c>
      <c r="H230" s="64" t="s">
        <v>77</v>
      </c>
      <c r="I230" s="64">
        <v>41483021977</v>
      </c>
      <c r="J230" s="65">
        <v>66352</v>
      </c>
      <c r="K230" s="19">
        <v>9</v>
      </c>
    </row>
    <row r="231" spans="1:124" ht="29.25" customHeight="1" x14ac:dyDescent="0.25">
      <c r="A231" s="66">
        <v>29</v>
      </c>
      <c r="B231" s="67" t="s">
        <v>30</v>
      </c>
      <c r="C231" s="66" t="s">
        <v>7</v>
      </c>
      <c r="D231" s="68">
        <v>669.56521739130437</v>
      </c>
      <c r="E231" s="69" t="s">
        <v>81</v>
      </c>
      <c r="F231" s="70">
        <v>3.9586000000000001</v>
      </c>
      <c r="G231" s="70">
        <v>3.9586000000000001</v>
      </c>
      <c r="H231" s="71" t="s">
        <v>79</v>
      </c>
      <c r="I231" s="71">
        <v>41900020125</v>
      </c>
      <c r="J231" s="72">
        <v>21490</v>
      </c>
      <c r="K231" s="19">
        <v>10</v>
      </c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</row>
    <row r="232" spans="1:124" ht="29.25" customHeight="1" x14ac:dyDescent="0.25">
      <c r="A232" s="8">
        <v>29</v>
      </c>
      <c r="B232" s="49"/>
      <c r="C232" s="48"/>
      <c r="D232" s="117"/>
      <c r="E232" s="49"/>
      <c r="F232" s="51"/>
      <c r="G232" s="51"/>
      <c r="H232" s="49"/>
      <c r="I232" s="49"/>
      <c r="J232" s="118"/>
      <c r="K232" s="141">
        <v>3</v>
      </c>
    </row>
    <row r="233" spans="1:124" ht="29.25" customHeight="1" x14ac:dyDescent="0.25">
      <c r="A233" s="20">
        <v>30</v>
      </c>
      <c r="B233" s="21" t="s">
        <v>31</v>
      </c>
      <c r="C233" s="20" t="s">
        <v>7</v>
      </c>
      <c r="D233" s="22">
        <v>1020.8695652173913</v>
      </c>
      <c r="E233" s="23" t="s">
        <v>107</v>
      </c>
      <c r="F233" s="76">
        <v>3.6294</v>
      </c>
      <c r="G233" s="76">
        <v>3.6294</v>
      </c>
      <c r="H233" s="24" t="s">
        <v>108</v>
      </c>
      <c r="I233" s="24">
        <v>7042400015</v>
      </c>
      <c r="J233" s="25">
        <v>42</v>
      </c>
      <c r="K233" s="19">
        <v>1</v>
      </c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</row>
    <row r="234" spans="1:124" ht="29.25" customHeight="1" x14ac:dyDescent="0.25">
      <c r="A234" s="77">
        <v>30</v>
      </c>
      <c r="B234" s="78" t="s">
        <v>31</v>
      </c>
      <c r="C234" s="77" t="s">
        <v>7</v>
      </c>
      <c r="D234" s="79">
        <v>1020.8695652173913</v>
      </c>
      <c r="E234" s="80" t="s">
        <v>61</v>
      </c>
      <c r="F234" s="83"/>
      <c r="G234" s="82">
        <v>3.95</v>
      </c>
      <c r="H234" s="83" t="s">
        <v>61</v>
      </c>
      <c r="I234" s="83">
        <v>81547301032</v>
      </c>
      <c r="J234" s="84">
        <v>25077</v>
      </c>
      <c r="K234" s="19">
        <v>2</v>
      </c>
    </row>
    <row r="235" spans="1:124" ht="29.25" customHeight="1" x14ac:dyDescent="0.25">
      <c r="A235" s="59">
        <v>30</v>
      </c>
      <c r="B235" s="60" t="s">
        <v>31</v>
      </c>
      <c r="C235" s="59" t="s">
        <v>7</v>
      </c>
      <c r="D235" s="61">
        <v>1020.8695652173913</v>
      </c>
      <c r="E235" s="62" t="s">
        <v>74</v>
      </c>
      <c r="F235" s="63">
        <v>4.1791999999999998</v>
      </c>
      <c r="G235" s="63">
        <v>4.0853999999999999</v>
      </c>
      <c r="H235" s="64" t="s">
        <v>77</v>
      </c>
      <c r="I235" s="64">
        <v>41483022011</v>
      </c>
      <c r="J235" s="65">
        <v>66351</v>
      </c>
      <c r="K235" s="19">
        <v>3</v>
      </c>
    </row>
    <row r="236" spans="1:124" ht="29.25" customHeight="1" x14ac:dyDescent="0.25">
      <c r="A236" s="66">
        <v>30</v>
      </c>
      <c r="B236" s="67" t="s">
        <v>31</v>
      </c>
      <c r="C236" s="66" t="s">
        <v>7</v>
      </c>
      <c r="D236" s="68">
        <v>1020.8695652173913</v>
      </c>
      <c r="E236" s="69" t="s">
        <v>81</v>
      </c>
      <c r="F236" s="70">
        <v>4.1791999999999998</v>
      </c>
      <c r="G236" s="70">
        <v>4.1791999999999998</v>
      </c>
      <c r="H236" s="71" t="s">
        <v>79</v>
      </c>
      <c r="I236" s="71">
        <v>41900020026</v>
      </c>
      <c r="J236" s="72">
        <v>21494</v>
      </c>
      <c r="K236" s="19">
        <v>4</v>
      </c>
    </row>
    <row r="237" spans="1:124" ht="29.25" customHeight="1" x14ac:dyDescent="0.25">
      <c r="A237" s="73">
        <v>30</v>
      </c>
      <c r="B237" s="74" t="s">
        <v>31</v>
      </c>
      <c r="C237" s="73" t="s">
        <v>7</v>
      </c>
      <c r="D237" s="75">
        <v>1020.8695652173913</v>
      </c>
      <c r="E237" s="149" t="s">
        <v>86</v>
      </c>
      <c r="F237" s="151"/>
      <c r="G237" s="151">
        <v>4.1976000000000004</v>
      </c>
      <c r="H237" s="15" t="s">
        <v>86</v>
      </c>
      <c r="I237" s="15" t="s">
        <v>104</v>
      </c>
      <c r="J237" s="150">
        <v>1060</v>
      </c>
      <c r="K237" s="19">
        <v>5</v>
      </c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</row>
    <row r="238" spans="1:124" ht="29.25" customHeight="1" x14ac:dyDescent="0.25">
      <c r="A238" s="104">
        <v>30</v>
      </c>
      <c r="B238" s="105" t="s">
        <v>31</v>
      </c>
      <c r="C238" s="104" t="s">
        <v>7</v>
      </c>
      <c r="D238" s="106">
        <v>1020.8695652173913</v>
      </c>
      <c r="E238" s="119" t="s">
        <v>145</v>
      </c>
      <c r="F238" s="108">
        <v>4.38</v>
      </c>
      <c r="G238" s="108">
        <f>F238</f>
        <v>4.38</v>
      </c>
      <c r="H238" s="109" t="str">
        <f>E238</f>
        <v xml:space="preserve">United-Stark  </v>
      </c>
      <c r="I238" s="109" t="s">
        <v>128</v>
      </c>
      <c r="J238" s="110">
        <v>205</v>
      </c>
      <c r="K238" s="19">
        <v>6</v>
      </c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</row>
    <row r="239" spans="1:124" ht="29.25" customHeight="1" x14ac:dyDescent="0.25">
      <c r="A239" s="120">
        <v>30</v>
      </c>
      <c r="B239" s="121" t="s">
        <v>31</v>
      </c>
      <c r="C239" s="120" t="s">
        <v>7</v>
      </c>
      <c r="D239" s="122">
        <v>1020.8695652173913</v>
      </c>
      <c r="E239" s="123" t="s">
        <v>144</v>
      </c>
      <c r="F239" s="124">
        <v>4.38</v>
      </c>
      <c r="G239" s="124">
        <f>F239</f>
        <v>4.38</v>
      </c>
      <c r="H239" s="125" t="str">
        <f>E239</f>
        <v>United-Washington</v>
      </c>
      <c r="I239" s="125" t="s">
        <v>128</v>
      </c>
      <c r="J239" s="126">
        <v>205</v>
      </c>
      <c r="K239" s="19">
        <v>7</v>
      </c>
    </row>
    <row r="240" spans="1:124" ht="29.25" customHeight="1" x14ac:dyDescent="0.25">
      <c r="A240" s="86">
        <v>30</v>
      </c>
      <c r="B240" s="87" t="s">
        <v>31</v>
      </c>
      <c r="C240" s="86" t="s">
        <v>7</v>
      </c>
      <c r="D240" s="88">
        <v>1020.8695652173913</v>
      </c>
      <c r="E240" s="89" t="s">
        <v>143</v>
      </c>
      <c r="F240" s="90">
        <v>4.38</v>
      </c>
      <c r="G240" s="90">
        <f>F240</f>
        <v>4.38</v>
      </c>
      <c r="H240" s="91" t="str">
        <f>E240</f>
        <v>United- Main</v>
      </c>
      <c r="I240" s="91" t="s">
        <v>128</v>
      </c>
      <c r="J240" s="92">
        <v>205</v>
      </c>
      <c r="K240" s="19">
        <v>8</v>
      </c>
    </row>
    <row r="241" spans="1:124" ht="29.25" customHeight="1" x14ac:dyDescent="0.25">
      <c r="A241" s="104">
        <v>30</v>
      </c>
      <c r="B241" s="105" t="s">
        <v>31</v>
      </c>
      <c r="C241" s="104" t="s">
        <v>7</v>
      </c>
      <c r="D241" s="106">
        <v>1020.8695652173913</v>
      </c>
      <c r="E241" s="107" t="s">
        <v>109</v>
      </c>
      <c r="F241" s="108">
        <v>4.38</v>
      </c>
      <c r="G241" s="108">
        <f>F241</f>
        <v>4.38</v>
      </c>
      <c r="H241" s="109" t="str">
        <f>E241</f>
        <v>United: Fayette/Scioto/Madison</v>
      </c>
      <c r="I241" s="109" t="s">
        <v>128</v>
      </c>
      <c r="J241" s="110">
        <v>205</v>
      </c>
      <c r="K241" s="19">
        <v>9</v>
      </c>
    </row>
    <row r="242" spans="1:124" ht="29.25" customHeight="1" x14ac:dyDescent="0.25">
      <c r="A242" s="95">
        <v>30</v>
      </c>
      <c r="B242" s="96" t="s">
        <v>31</v>
      </c>
      <c r="C242" s="95" t="s">
        <v>7</v>
      </c>
      <c r="D242" s="97">
        <v>1020.8695652173913</v>
      </c>
      <c r="E242" s="98" t="s">
        <v>142</v>
      </c>
      <c r="F242" s="99">
        <v>4.38</v>
      </c>
      <c r="G242" s="99">
        <f>F242</f>
        <v>4.38</v>
      </c>
      <c r="H242" s="100" t="str">
        <f>E242</f>
        <v>United-Highland</v>
      </c>
      <c r="I242" s="100" t="s">
        <v>128</v>
      </c>
      <c r="J242" s="101">
        <v>205</v>
      </c>
      <c r="K242" s="19">
        <v>10</v>
      </c>
    </row>
    <row r="243" spans="1:124" ht="29.25" customHeight="1" x14ac:dyDescent="0.25">
      <c r="A243" s="8">
        <v>30</v>
      </c>
      <c r="B243" s="49"/>
      <c r="C243" s="48"/>
      <c r="D243" s="117"/>
      <c r="E243" s="49"/>
      <c r="F243" s="51"/>
      <c r="G243" s="51"/>
      <c r="H243" s="49"/>
      <c r="I243" s="49"/>
      <c r="J243" s="118"/>
      <c r="K243" s="141">
        <v>4</v>
      </c>
    </row>
    <row r="244" spans="1:124" ht="29.25" customHeight="1" x14ac:dyDescent="0.25">
      <c r="A244" s="66">
        <v>31</v>
      </c>
      <c r="B244" s="67" t="s">
        <v>12</v>
      </c>
      <c r="C244" s="66" t="s">
        <v>4</v>
      </c>
      <c r="D244" s="68">
        <v>9913.04347826087</v>
      </c>
      <c r="E244" s="69" t="s">
        <v>81</v>
      </c>
      <c r="F244" s="70">
        <v>0.16520000000000001</v>
      </c>
      <c r="G244" s="70">
        <v>0.1552</v>
      </c>
      <c r="H244" s="71" t="s">
        <v>79</v>
      </c>
      <c r="I244" s="71">
        <v>41900049423</v>
      </c>
      <c r="J244" s="72">
        <v>13998</v>
      </c>
      <c r="K244" s="19">
        <v>1</v>
      </c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</row>
    <row r="245" spans="1:124" ht="29.25" customHeight="1" x14ac:dyDescent="0.25">
      <c r="A245" s="20">
        <v>31</v>
      </c>
      <c r="B245" s="21" t="s">
        <v>12</v>
      </c>
      <c r="C245" s="20" t="s">
        <v>4</v>
      </c>
      <c r="D245" s="22">
        <v>9913.04347826087</v>
      </c>
      <c r="E245" s="23" t="s">
        <v>107</v>
      </c>
      <c r="F245" s="76">
        <v>0.19969999999999999</v>
      </c>
      <c r="G245" s="76">
        <v>0.19969999999999999</v>
      </c>
      <c r="H245" s="24" t="s">
        <v>108</v>
      </c>
      <c r="I245" s="24"/>
      <c r="J245" s="25">
        <v>138</v>
      </c>
      <c r="K245" s="19">
        <v>2</v>
      </c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</row>
    <row r="246" spans="1:124" ht="29.25" customHeight="1" x14ac:dyDescent="0.25">
      <c r="A246" s="104">
        <v>31</v>
      </c>
      <c r="B246" s="105" t="s">
        <v>12</v>
      </c>
      <c r="C246" s="104" t="s">
        <v>4</v>
      </c>
      <c r="D246" s="106">
        <v>9913.04347826087</v>
      </c>
      <c r="E246" s="119" t="s">
        <v>145</v>
      </c>
      <c r="F246" s="108">
        <v>0.21</v>
      </c>
      <c r="G246" s="108">
        <f>F246</f>
        <v>0.21</v>
      </c>
      <c r="H246" s="109" t="str">
        <f>E246</f>
        <v xml:space="preserve">United-Stark  </v>
      </c>
      <c r="I246" s="109" t="s">
        <v>129</v>
      </c>
      <c r="J246" s="110">
        <v>319</v>
      </c>
      <c r="K246" s="19">
        <v>3</v>
      </c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</row>
    <row r="247" spans="1:124" ht="29.25" customHeight="1" x14ac:dyDescent="0.25">
      <c r="A247" s="120">
        <v>31</v>
      </c>
      <c r="B247" s="121" t="s">
        <v>12</v>
      </c>
      <c r="C247" s="120" t="s">
        <v>4</v>
      </c>
      <c r="D247" s="122">
        <v>9913.04347826087</v>
      </c>
      <c r="E247" s="123" t="s">
        <v>144</v>
      </c>
      <c r="F247" s="124">
        <v>0.21</v>
      </c>
      <c r="G247" s="124">
        <f>F247</f>
        <v>0.21</v>
      </c>
      <c r="H247" s="125" t="str">
        <f>E247</f>
        <v>United-Washington</v>
      </c>
      <c r="I247" s="125" t="s">
        <v>129</v>
      </c>
      <c r="J247" s="126">
        <v>319</v>
      </c>
      <c r="K247" s="19">
        <v>4</v>
      </c>
    </row>
    <row r="248" spans="1:124" ht="29.25" customHeight="1" x14ac:dyDescent="0.25">
      <c r="A248" s="86">
        <v>31</v>
      </c>
      <c r="B248" s="87" t="s">
        <v>12</v>
      </c>
      <c r="C248" s="86" t="s">
        <v>4</v>
      </c>
      <c r="D248" s="88">
        <v>9913.04347826087</v>
      </c>
      <c r="E248" s="89" t="s">
        <v>143</v>
      </c>
      <c r="F248" s="90">
        <v>0.21</v>
      </c>
      <c r="G248" s="90">
        <f>F248</f>
        <v>0.21</v>
      </c>
      <c r="H248" s="91" t="str">
        <f>E248</f>
        <v>United- Main</v>
      </c>
      <c r="I248" s="91" t="s">
        <v>129</v>
      </c>
      <c r="J248" s="92">
        <v>319</v>
      </c>
      <c r="K248" s="19">
        <v>5</v>
      </c>
    </row>
    <row r="249" spans="1:124" ht="29.25" customHeight="1" x14ac:dyDescent="0.25">
      <c r="A249" s="104">
        <v>31</v>
      </c>
      <c r="B249" s="105" t="s">
        <v>12</v>
      </c>
      <c r="C249" s="104" t="s">
        <v>4</v>
      </c>
      <c r="D249" s="106">
        <v>9913.04347826087</v>
      </c>
      <c r="E249" s="107" t="s">
        <v>109</v>
      </c>
      <c r="F249" s="108">
        <v>0.21</v>
      </c>
      <c r="G249" s="108">
        <f>F249</f>
        <v>0.21</v>
      </c>
      <c r="H249" s="109" t="str">
        <f>E249</f>
        <v>United: Fayette/Scioto/Madison</v>
      </c>
      <c r="I249" s="109" t="s">
        <v>129</v>
      </c>
      <c r="J249" s="110">
        <v>319</v>
      </c>
      <c r="K249" s="19">
        <v>6</v>
      </c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</row>
    <row r="250" spans="1:124" ht="29.25" customHeight="1" x14ac:dyDescent="0.25">
      <c r="A250" s="95">
        <v>31</v>
      </c>
      <c r="B250" s="96" t="s">
        <v>12</v>
      </c>
      <c r="C250" s="95" t="s">
        <v>4</v>
      </c>
      <c r="D250" s="97">
        <v>9913.04347826087</v>
      </c>
      <c r="E250" s="98" t="s">
        <v>142</v>
      </c>
      <c r="F250" s="99">
        <v>0.21</v>
      </c>
      <c r="G250" s="99">
        <f>F250</f>
        <v>0.21</v>
      </c>
      <c r="H250" s="100" t="str">
        <f>E250</f>
        <v>United-Highland</v>
      </c>
      <c r="I250" s="100" t="s">
        <v>129</v>
      </c>
      <c r="J250" s="101">
        <v>319</v>
      </c>
      <c r="K250" s="19">
        <v>7</v>
      </c>
    </row>
    <row r="251" spans="1:124" ht="29.25" customHeight="1" x14ac:dyDescent="0.25">
      <c r="A251" s="8">
        <v>31</v>
      </c>
      <c r="B251" s="49"/>
      <c r="C251" s="48"/>
      <c r="D251" s="117"/>
      <c r="E251" s="49"/>
      <c r="F251" s="51"/>
      <c r="G251" s="51"/>
      <c r="H251" s="49"/>
      <c r="I251" s="49"/>
      <c r="J251" s="118"/>
      <c r="K251" s="141">
        <v>5</v>
      </c>
    </row>
    <row r="252" spans="1:124" ht="29.25" customHeight="1" x14ac:dyDescent="0.25">
      <c r="A252" s="66">
        <v>32</v>
      </c>
      <c r="B252" s="67" t="s">
        <v>11</v>
      </c>
      <c r="C252" s="66" t="s">
        <v>4</v>
      </c>
      <c r="D252" s="68"/>
      <c r="E252" s="69" t="s">
        <v>81</v>
      </c>
      <c r="F252" s="70">
        <v>0.18035000000000001</v>
      </c>
      <c r="G252" s="70">
        <v>0.1704</v>
      </c>
      <c r="H252" s="71" t="s">
        <v>79</v>
      </c>
      <c r="I252" s="71">
        <v>41900050047</v>
      </c>
      <c r="J252" s="72">
        <v>13994</v>
      </c>
      <c r="K252" s="19">
        <v>1</v>
      </c>
    </row>
    <row r="253" spans="1:124" ht="29.25" customHeight="1" x14ac:dyDescent="0.25">
      <c r="A253" s="20">
        <v>32</v>
      </c>
      <c r="B253" s="21" t="s">
        <v>11</v>
      </c>
      <c r="C253" s="20" t="s">
        <v>4</v>
      </c>
      <c r="D253" s="22"/>
      <c r="E253" s="23" t="s">
        <v>107</v>
      </c>
      <c r="F253" s="76">
        <v>0.1736</v>
      </c>
      <c r="G253" s="76">
        <v>0.1736</v>
      </c>
      <c r="H253" s="24" t="s">
        <v>108</v>
      </c>
      <c r="I253" s="24"/>
      <c r="J253" s="25">
        <v>212</v>
      </c>
      <c r="K253" s="19">
        <v>2</v>
      </c>
    </row>
    <row r="254" spans="1:124" ht="29.25" customHeight="1" x14ac:dyDescent="0.25">
      <c r="A254" s="104">
        <v>32</v>
      </c>
      <c r="B254" s="105" t="s">
        <v>11</v>
      </c>
      <c r="C254" s="104" t="s">
        <v>4</v>
      </c>
      <c r="D254" s="106"/>
      <c r="E254" s="119" t="s">
        <v>145</v>
      </c>
      <c r="F254" s="108">
        <v>0.215</v>
      </c>
      <c r="G254" s="108">
        <f>F254</f>
        <v>0.215</v>
      </c>
      <c r="H254" s="109" t="str">
        <f>E254</f>
        <v xml:space="preserve">United-Stark  </v>
      </c>
      <c r="I254" s="109"/>
      <c r="J254" s="110">
        <v>219</v>
      </c>
      <c r="K254" s="19">
        <v>3</v>
      </c>
    </row>
    <row r="255" spans="1:124" ht="29.25" customHeight="1" x14ac:dyDescent="0.25">
      <c r="A255" s="86">
        <v>32</v>
      </c>
      <c r="B255" s="87" t="s">
        <v>11</v>
      </c>
      <c r="C255" s="86" t="s">
        <v>4</v>
      </c>
      <c r="D255" s="88"/>
      <c r="E255" s="89" t="s">
        <v>143</v>
      </c>
      <c r="F255" s="90">
        <v>0.215</v>
      </c>
      <c r="G255" s="90">
        <f>F255</f>
        <v>0.215</v>
      </c>
      <c r="H255" s="91" t="str">
        <f>E255</f>
        <v>United- Main</v>
      </c>
      <c r="I255" s="91"/>
      <c r="J255" s="92">
        <v>219</v>
      </c>
      <c r="K255" s="19">
        <v>4</v>
      </c>
    </row>
    <row r="256" spans="1:124" ht="29.25" customHeight="1" x14ac:dyDescent="0.25">
      <c r="A256" s="104">
        <v>32</v>
      </c>
      <c r="B256" s="105" t="s">
        <v>11</v>
      </c>
      <c r="C256" s="104" t="s">
        <v>4</v>
      </c>
      <c r="D256" s="106"/>
      <c r="E256" s="107" t="s">
        <v>109</v>
      </c>
      <c r="F256" s="108">
        <v>0.215</v>
      </c>
      <c r="G256" s="108">
        <f>F256</f>
        <v>0.215</v>
      </c>
      <c r="H256" s="109" t="str">
        <f>E256</f>
        <v>United: Fayette/Scioto/Madison</v>
      </c>
      <c r="I256" s="109"/>
      <c r="J256" s="110">
        <v>219</v>
      </c>
      <c r="K256" s="19">
        <v>5</v>
      </c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</row>
    <row r="257" spans="1:124" ht="29.25" customHeight="1" x14ac:dyDescent="0.25">
      <c r="A257" s="95">
        <v>32</v>
      </c>
      <c r="B257" s="96" t="s">
        <v>11</v>
      </c>
      <c r="C257" s="95" t="s">
        <v>4</v>
      </c>
      <c r="D257" s="97"/>
      <c r="E257" s="98" t="s">
        <v>142</v>
      </c>
      <c r="F257" s="99">
        <v>0.215</v>
      </c>
      <c r="G257" s="99">
        <f>F257</f>
        <v>0.215</v>
      </c>
      <c r="H257" s="100" t="str">
        <f>E257</f>
        <v>United-Highland</v>
      </c>
      <c r="I257" s="100"/>
      <c r="J257" s="101">
        <v>219</v>
      </c>
      <c r="K257" s="19">
        <v>6</v>
      </c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</row>
    <row r="258" spans="1:124" ht="29.25" customHeight="1" x14ac:dyDescent="0.25">
      <c r="A258" s="120">
        <v>32</v>
      </c>
      <c r="B258" s="121" t="s">
        <v>11</v>
      </c>
      <c r="C258" s="120" t="s">
        <v>4</v>
      </c>
      <c r="D258" s="122"/>
      <c r="E258" s="123" t="s">
        <v>144</v>
      </c>
      <c r="F258" s="124">
        <v>0.22</v>
      </c>
      <c r="G258" s="124">
        <f>F258</f>
        <v>0.22</v>
      </c>
      <c r="H258" s="125"/>
      <c r="I258" s="125"/>
      <c r="J258" s="126"/>
      <c r="K258" s="19">
        <v>7</v>
      </c>
    </row>
    <row r="259" spans="1:124" ht="29.25" customHeight="1" x14ac:dyDescent="0.25">
      <c r="A259" s="8">
        <v>32</v>
      </c>
      <c r="B259" s="49"/>
      <c r="C259" s="48"/>
      <c r="D259" s="117"/>
      <c r="E259" s="49"/>
      <c r="F259" s="51"/>
      <c r="G259" s="51"/>
      <c r="H259" s="49"/>
      <c r="I259" s="49"/>
      <c r="J259" s="118"/>
      <c r="K259" s="141">
        <v>1</v>
      </c>
    </row>
    <row r="260" spans="1:124" ht="29.25" customHeight="1" x14ac:dyDescent="0.25">
      <c r="A260" s="20">
        <v>33</v>
      </c>
      <c r="B260" s="21" t="s">
        <v>9</v>
      </c>
      <c r="C260" s="20" t="s">
        <v>10</v>
      </c>
      <c r="D260" s="22">
        <v>617.39130434782612</v>
      </c>
      <c r="E260" s="23" t="s">
        <v>107</v>
      </c>
      <c r="F260" s="76">
        <v>9.1090999999999998</v>
      </c>
      <c r="G260" s="76">
        <v>9.1090999999999998</v>
      </c>
      <c r="H260" s="24" t="s">
        <v>108</v>
      </c>
      <c r="I260" s="24">
        <v>7042400297</v>
      </c>
      <c r="J260" s="25">
        <v>85</v>
      </c>
      <c r="K260" s="19">
        <v>1</v>
      </c>
    </row>
    <row r="261" spans="1:124" ht="29.25" customHeight="1" x14ac:dyDescent="0.25">
      <c r="A261" s="77">
        <v>33</v>
      </c>
      <c r="B261" s="78" t="s">
        <v>9</v>
      </c>
      <c r="C261" s="77" t="s">
        <v>10</v>
      </c>
      <c r="D261" s="79">
        <v>617.39130434782612</v>
      </c>
      <c r="E261" s="80" t="s">
        <v>61</v>
      </c>
      <c r="F261" s="85"/>
      <c r="G261" s="82">
        <v>10.16</v>
      </c>
      <c r="H261" s="83" t="s">
        <v>62</v>
      </c>
      <c r="I261" s="83">
        <v>52314002621</v>
      </c>
      <c r="J261" s="84">
        <v>154307</v>
      </c>
      <c r="K261" s="19">
        <v>2</v>
      </c>
    </row>
    <row r="262" spans="1:124" ht="29.25" customHeight="1" x14ac:dyDescent="0.25">
      <c r="A262" s="73">
        <v>33</v>
      </c>
      <c r="B262" s="74" t="s">
        <v>9</v>
      </c>
      <c r="C262" s="73" t="s">
        <v>10</v>
      </c>
      <c r="D262" s="75">
        <v>617.39130434782612</v>
      </c>
      <c r="E262" s="149" t="s">
        <v>86</v>
      </c>
      <c r="F262" s="151"/>
      <c r="G262" s="151">
        <v>10.75</v>
      </c>
      <c r="H262" s="15" t="s">
        <v>86</v>
      </c>
      <c r="I262" s="15" t="s">
        <v>105</v>
      </c>
      <c r="J262" s="150">
        <v>1669</v>
      </c>
      <c r="K262" s="19">
        <v>3</v>
      </c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</row>
    <row r="263" spans="1:124" ht="29.25" customHeight="1" x14ac:dyDescent="0.25">
      <c r="A263" s="104">
        <v>33</v>
      </c>
      <c r="B263" s="105" t="s">
        <v>9</v>
      </c>
      <c r="C263" s="104" t="s">
        <v>10</v>
      </c>
      <c r="D263" s="106">
        <v>617.39130434782612</v>
      </c>
      <c r="E263" s="119" t="s">
        <v>145</v>
      </c>
      <c r="F263" s="108">
        <v>10.85</v>
      </c>
      <c r="G263" s="108">
        <f>F263</f>
        <v>10.85</v>
      </c>
      <c r="H263" s="109" t="str">
        <f>E263</f>
        <v xml:space="preserve">United-Stark  </v>
      </c>
      <c r="I263" s="109" t="s">
        <v>130</v>
      </c>
      <c r="J263" s="110">
        <v>2523</v>
      </c>
      <c r="K263" s="19">
        <v>4</v>
      </c>
    </row>
    <row r="264" spans="1:124" ht="29.25" customHeight="1" x14ac:dyDescent="0.25">
      <c r="A264" s="120">
        <v>33</v>
      </c>
      <c r="B264" s="121" t="s">
        <v>9</v>
      </c>
      <c r="C264" s="120" t="s">
        <v>10</v>
      </c>
      <c r="D264" s="122">
        <v>617.39130434782612</v>
      </c>
      <c r="E264" s="123" t="s">
        <v>144</v>
      </c>
      <c r="F264" s="124">
        <v>10.85</v>
      </c>
      <c r="G264" s="124">
        <f>F264</f>
        <v>10.85</v>
      </c>
      <c r="H264" s="125" t="str">
        <f>E264</f>
        <v>United-Washington</v>
      </c>
      <c r="I264" s="125" t="s">
        <v>130</v>
      </c>
      <c r="J264" s="126">
        <v>2523</v>
      </c>
      <c r="K264" s="19">
        <v>5</v>
      </c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</row>
    <row r="265" spans="1:124" ht="29.25" customHeight="1" x14ac:dyDescent="0.25">
      <c r="A265" s="86">
        <v>33</v>
      </c>
      <c r="B265" s="87" t="s">
        <v>9</v>
      </c>
      <c r="C265" s="86" t="s">
        <v>10</v>
      </c>
      <c r="D265" s="88">
        <v>617.39130434782612</v>
      </c>
      <c r="E265" s="89" t="s">
        <v>143</v>
      </c>
      <c r="F265" s="90">
        <v>10.85</v>
      </c>
      <c r="G265" s="90">
        <f>F265</f>
        <v>10.85</v>
      </c>
      <c r="H265" s="91" t="str">
        <f>E265</f>
        <v>United- Main</v>
      </c>
      <c r="I265" s="91" t="s">
        <v>130</v>
      </c>
      <c r="J265" s="92">
        <v>2523</v>
      </c>
      <c r="K265" s="19">
        <v>6</v>
      </c>
    </row>
    <row r="266" spans="1:124" ht="29.25" customHeight="1" x14ac:dyDescent="0.25">
      <c r="A266" s="104">
        <v>33</v>
      </c>
      <c r="B266" s="105" t="s">
        <v>9</v>
      </c>
      <c r="C266" s="104" t="s">
        <v>10</v>
      </c>
      <c r="D266" s="106">
        <v>617.39130434782612</v>
      </c>
      <c r="E266" s="107" t="s">
        <v>109</v>
      </c>
      <c r="F266" s="108">
        <v>10.85</v>
      </c>
      <c r="G266" s="108">
        <f>F266</f>
        <v>10.85</v>
      </c>
      <c r="H266" s="109" t="str">
        <f>E266</f>
        <v>United: Fayette/Scioto/Madison</v>
      </c>
      <c r="I266" s="109" t="s">
        <v>130</v>
      </c>
      <c r="J266" s="110">
        <v>2523</v>
      </c>
      <c r="K266" s="19">
        <v>7</v>
      </c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</row>
    <row r="267" spans="1:124" ht="29.25" customHeight="1" x14ac:dyDescent="0.25">
      <c r="A267" s="95">
        <v>33</v>
      </c>
      <c r="B267" s="96" t="s">
        <v>9</v>
      </c>
      <c r="C267" s="95" t="s">
        <v>10</v>
      </c>
      <c r="D267" s="97">
        <v>617.39130434782612</v>
      </c>
      <c r="E267" s="98" t="s">
        <v>142</v>
      </c>
      <c r="F267" s="99">
        <v>10.85</v>
      </c>
      <c r="G267" s="99">
        <f>F267</f>
        <v>10.85</v>
      </c>
      <c r="H267" s="100" t="str">
        <f>E267</f>
        <v>United-Highland</v>
      </c>
      <c r="I267" s="100" t="s">
        <v>130</v>
      </c>
      <c r="J267" s="101">
        <v>2523</v>
      </c>
      <c r="K267" s="19">
        <v>8</v>
      </c>
    </row>
    <row r="268" spans="1:124" ht="29.25" customHeight="1" x14ac:dyDescent="0.25">
      <c r="A268" s="59">
        <v>33</v>
      </c>
      <c r="B268" s="60" t="s">
        <v>9</v>
      </c>
      <c r="C268" s="59" t="s">
        <v>10</v>
      </c>
      <c r="D268" s="61">
        <v>617.39130434782612</v>
      </c>
      <c r="E268" s="62" t="s">
        <v>74</v>
      </c>
      <c r="F268" s="63">
        <v>11.7515</v>
      </c>
      <c r="G268" s="63">
        <v>11.7044</v>
      </c>
      <c r="H268" s="64" t="s">
        <v>77</v>
      </c>
      <c r="I268" s="64">
        <v>41483041838</v>
      </c>
      <c r="J268" s="65">
        <v>71122</v>
      </c>
      <c r="K268" s="19">
        <v>9</v>
      </c>
    </row>
    <row r="269" spans="1:124" ht="29.25" customHeight="1" x14ac:dyDescent="0.25">
      <c r="A269" s="66">
        <v>33</v>
      </c>
      <c r="B269" s="67" t="s">
        <v>9</v>
      </c>
      <c r="C269" s="66" t="s">
        <v>10</v>
      </c>
      <c r="D269" s="68">
        <v>617.39130434782612</v>
      </c>
      <c r="E269" s="69" t="s">
        <v>81</v>
      </c>
      <c r="F269" s="70">
        <v>11.7515</v>
      </c>
      <c r="G269" s="70">
        <v>11.7044</v>
      </c>
      <c r="H269" s="71" t="s">
        <v>80</v>
      </c>
      <c r="I269" s="71">
        <v>71600024604</v>
      </c>
      <c r="J269" s="72">
        <v>70260</v>
      </c>
      <c r="K269" s="19">
        <v>10</v>
      </c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</row>
    <row r="270" spans="1:124" ht="29.25" customHeight="1" x14ac:dyDescent="0.25">
      <c r="A270" s="8">
        <v>33</v>
      </c>
      <c r="B270" s="49"/>
      <c r="C270" s="48"/>
      <c r="D270" s="117"/>
      <c r="E270" s="49"/>
      <c r="F270" s="51"/>
      <c r="G270" s="51"/>
      <c r="H270" s="49"/>
      <c r="I270" s="49"/>
      <c r="J270" s="118"/>
      <c r="K270" s="141">
        <v>2</v>
      </c>
    </row>
    <row r="271" spans="1:124" ht="29.25" customHeight="1" x14ac:dyDescent="0.25">
      <c r="A271" s="20">
        <v>34</v>
      </c>
      <c r="B271" s="21" t="s">
        <v>6</v>
      </c>
      <c r="C271" s="20" t="s">
        <v>5</v>
      </c>
      <c r="D271" s="22">
        <v>41.739130434782609</v>
      </c>
      <c r="E271" s="23" t="s">
        <v>107</v>
      </c>
      <c r="F271" s="76">
        <v>9.1090999999999998</v>
      </c>
      <c r="G271" s="76">
        <v>9.1090999999999998</v>
      </c>
      <c r="H271" s="24" t="s">
        <v>108</v>
      </c>
      <c r="I271" s="24">
        <v>7042400298</v>
      </c>
      <c r="J271" s="25">
        <v>164</v>
      </c>
      <c r="K271" s="19">
        <v>1</v>
      </c>
    </row>
    <row r="272" spans="1:124" ht="29.25" customHeight="1" x14ac:dyDescent="0.25">
      <c r="A272" s="77">
        <v>34</v>
      </c>
      <c r="B272" s="78" t="s">
        <v>6</v>
      </c>
      <c r="C272" s="77" t="s">
        <v>5</v>
      </c>
      <c r="D272" s="79">
        <v>41.739130434782609</v>
      </c>
      <c r="E272" s="80" t="s">
        <v>61</v>
      </c>
      <c r="F272" s="82"/>
      <c r="G272" s="82">
        <v>10.16</v>
      </c>
      <c r="H272" s="83" t="s">
        <v>63</v>
      </c>
      <c r="I272" s="83">
        <v>52314002713</v>
      </c>
      <c r="J272" s="84">
        <v>155307</v>
      </c>
      <c r="K272" s="19">
        <v>2</v>
      </c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</row>
    <row r="273" spans="1:124" ht="29.25" customHeight="1" x14ac:dyDescent="0.25">
      <c r="A273" s="59">
        <v>34</v>
      </c>
      <c r="B273" s="60" t="s">
        <v>6</v>
      </c>
      <c r="C273" s="59" t="s">
        <v>5</v>
      </c>
      <c r="D273" s="61">
        <v>41.739130434782609</v>
      </c>
      <c r="E273" s="62" t="s">
        <v>74</v>
      </c>
      <c r="F273" s="63">
        <v>11.5015</v>
      </c>
      <c r="G273" s="63">
        <v>11.4544</v>
      </c>
      <c r="H273" s="64" t="s">
        <v>77</v>
      </c>
      <c r="I273" s="64">
        <v>41483036070</v>
      </c>
      <c r="J273" s="65">
        <v>66377</v>
      </c>
      <c r="K273" s="19">
        <v>3</v>
      </c>
    </row>
    <row r="274" spans="1:124" ht="29.25" customHeight="1" x14ac:dyDescent="0.25">
      <c r="A274" s="66">
        <v>34</v>
      </c>
      <c r="B274" s="67" t="s">
        <v>6</v>
      </c>
      <c r="C274" s="66" t="s">
        <v>5</v>
      </c>
      <c r="D274" s="68">
        <v>41.739130434782609</v>
      </c>
      <c r="E274" s="69" t="s">
        <v>81</v>
      </c>
      <c r="F274" s="70">
        <v>11.5015</v>
      </c>
      <c r="G274" s="70">
        <v>11.4544</v>
      </c>
      <c r="H274" s="71" t="s">
        <v>80</v>
      </c>
      <c r="I274" s="71">
        <v>71600024628</v>
      </c>
      <c r="J274" s="72">
        <v>70261</v>
      </c>
      <c r="K274" s="19">
        <v>4</v>
      </c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</row>
    <row r="275" spans="1:124" ht="29.25" customHeight="1" x14ac:dyDescent="0.25">
      <c r="A275" s="8">
        <v>34</v>
      </c>
      <c r="B275" s="49"/>
      <c r="C275" s="48"/>
      <c r="D275" s="117"/>
      <c r="E275" s="49"/>
      <c r="F275" s="51"/>
      <c r="G275" s="51"/>
      <c r="H275" s="49"/>
      <c r="I275" s="49"/>
      <c r="J275" s="118"/>
      <c r="K275" s="141">
        <v>3</v>
      </c>
    </row>
    <row r="276" spans="1:124" ht="29.25" customHeight="1" x14ac:dyDescent="0.25">
      <c r="A276" s="104">
        <v>35</v>
      </c>
      <c r="B276" s="105" t="s">
        <v>13</v>
      </c>
      <c r="C276" s="104" t="s">
        <v>4</v>
      </c>
      <c r="D276" s="106">
        <v>104260.86956521741</v>
      </c>
      <c r="E276" s="119" t="s">
        <v>145</v>
      </c>
      <c r="F276" s="108">
        <v>0.185</v>
      </c>
      <c r="G276" s="108">
        <f>F276</f>
        <v>0.185</v>
      </c>
      <c r="H276" s="109" t="str">
        <f>E276</f>
        <v xml:space="preserve">United-Stark  </v>
      </c>
      <c r="I276" s="109"/>
      <c r="J276" s="110">
        <v>4219</v>
      </c>
      <c r="K276" s="19">
        <v>1</v>
      </c>
    </row>
    <row r="277" spans="1:124" ht="29.25" customHeight="1" x14ac:dyDescent="0.25">
      <c r="A277" s="120">
        <v>35</v>
      </c>
      <c r="B277" s="121" t="s">
        <v>13</v>
      </c>
      <c r="C277" s="120" t="s">
        <v>4</v>
      </c>
      <c r="D277" s="122">
        <v>104260.86956521741</v>
      </c>
      <c r="E277" s="123" t="s">
        <v>144</v>
      </c>
      <c r="F277" s="124">
        <v>0.185</v>
      </c>
      <c r="G277" s="124">
        <f>F277</f>
        <v>0.185</v>
      </c>
      <c r="H277" s="125" t="str">
        <f>E277</f>
        <v>United-Washington</v>
      </c>
      <c r="I277" s="125"/>
      <c r="J277" s="126">
        <v>4219</v>
      </c>
      <c r="K277" s="19">
        <v>2</v>
      </c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</row>
    <row r="278" spans="1:124" ht="29.25" customHeight="1" x14ac:dyDescent="0.25">
      <c r="A278" s="86">
        <v>35</v>
      </c>
      <c r="B278" s="87" t="s">
        <v>13</v>
      </c>
      <c r="C278" s="86" t="s">
        <v>4</v>
      </c>
      <c r="D278" s="88">
        <v>104260.86956521741</v>
      </c>
      <c r="E278" s="89" t="s">
        <v>143</v>
      </c>
      <c r="F278" s="90">
        <v>0.185</v>
      </c>
      <c r="G278" s="90">
        <f>F278</f>
        <v>0.185</v>
      </c>
      <c r="H278" s="91" t="str">
        <f>E278</f>
        <v>United- Main</v>
      </c>
      <c r="I278" s="91"/>
      <c r="J278" s="92">
        <v>4219</v>
      </c>
      <c r="K278" s="19">
        <v>3</v>
      </c>
    </row>
    <row r="279" spans="1:124" ht="29.25" customHeight="1" x14ac:dyDescent="0.25">
      <c r="A279" s="104">
        <v>35</v>
      </c>
      <c r="B279" s="105" t="s">
        <v>13</v>
      </c>
      <c r="C279" s="104" t="s">
        <v>4</v>
      </c>
      <c r="D279" s="106">
        <v>104260.86956521741</v>
      </c>
      <c r="E279" s="107" t="s">
        <v>109</v>
      </c>
      <c r="F279" s="108">
        <v>0.185</v>
      </c>
      <c r="G279" s="108">
        <f>F279</f>
        <v>0.185</v>
      </c>
      <c r="H279" s="109" t="str">
        <f>E279</f>
        <v>United: Fayette/Scioto/Madison</v>
      </c>
      <c r="I279" s="109"/>
      <c r="J279" s="110">
        <v>4219</v>
      </c>
      <c r="K279" s="19">
        <v>4</v>
      </c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118"/>
      <c r="AZ279" s="118"/>
      <c r="BA279" s="118"/>
      <c r="BB279" s="118"/>
      <c r="BC279" s="118"/>
      <c r="BD279" s="118"/>
      <c r="BE279" s="118"/>
      <c r="BF279" s="118"/>
      <c r="BG279" s="118"/>
      <c r="BH279" s="118"/>
      <c r="BI279" s="118"/>
      <c r="BJ279" s="118"/>
      <c r="BK279" s="118"/>
      <c r="BL279" s="118"/>
      <c r="BM279" s="118"/>
      <c r="BN279" s="118"/>
      <c r="BO279" s="118"/>
      <c r="BP279" s="118"/>
      <c r="BQ279" s="118"/>
      <c r="BR279" s="118"/>
      <c r="BS279" s="118"/>
      <c r="BT279" s="118"/>
      <c r="BU279" s="118"/>
      <c r="BV279" s="118"/>
      <c r="BW279" s="118"/>
      <c r="BX279" s="118"/>
      <c r="BY279" s="118"/>
      <c r="BZ279" s="118"/>
      <c r="CA279" s="118"/>
      <c r="CB279" s="118"/>
      <c r="CC279" s="118"/>
      <c r="CD279" s="118"/>
      <c r="CE279" s="118"/>
      <c r="CF279" s="118"/>
      <c r="CG279" s="118"/>
      <c r="CH279" s="118"/>
      <c r="CI279" s="118"/>
      <c r="CJ279" s="118"/>
      <c r="CK279" s="118"/>
      <c r="CL279" s="118"/>
      <c r="CM279" s="118"/>
      <c r="CN279" s="118"/>
      <c r="CO279" s="118"/>
      <c r="CP279" s="118"/>
      <c r="CQ279" s="118"/>
      <c r="CR279" s="118"/>
      <c r="CS279" s="118"/>
      <c r="CT279" s="118"/>
      <c r="CU279" s="118"/>
      <c r="CV279" s="118"/>
      <c r="CW279" s="118"/>
      <c r="CX279" s="118"/>
      <c r="CY279" s="118"/>
      <c r="CZ279" s="118"/>
      <c r="DA279" s="118"/>
      <c r="DB279" s="118"/>
      <c r="DC279" s="118"/>
      <c r="DD279" s="118"/>
      <c r="DE279" s="118"/>
      <c r="DF279" s="118"/>
      <c r="DG279" s="118"/>
      <c r="DH279" s="118"/>
      <c r="DI279" s="118"/>
      <c r="DJ279" s="118"/>
      <c r="DK279" s="118"/>
      <c r="DL279" s="118"/>
      <c r="DM279" s="118"/>
      <c r="DN279" s="118"/>
      <c r="DO279" s="118"/>
      <c r="DP279" s="118"/>
      <c r="DQ279" s="118"/>
      <c r="DR279" s="118"/>
      <c r="DS279" s="118"/>
      <c r="DT279" s="118"/>
    </row>
    <row r="280" spans="1:124" ht="29.25" customHeight="1" x14ac:dyDescent="0.25">
      <c r="A280" s="95">
        <v>35</v>
      </c>
      <c r="B280" s="96" t="s">
        <v>13</v>
      </c>
      <c r="C280" s="95" t="s">
        <v>4</v>
      </c>
      <c r="D280" s="97">
        <v>104260.86956521741</v>
      </c>
      <c r="E280" s="98" t="s">
        <v>142</v>
      </c>
      <c r="F280" s="99">
        <v>0.185</v>
      </c>
      <c r="G280" s="99">
        <f>F280</f>
        <v>0.185</v>
      </c>
      <c r="H280" s="100" t="str">
        <f>E280</f>
        <v>United-Highland</v>
      </c>
      <c r="I280" s="100"/>
      <c r="J280" s="101">
        <v>4219</v>
      </c>
      <c r="K280" s="19">
        <v>5</v>
      </c>
    </row>
    <row r="281" spans="1:124" ht="29.25" customHeight="1" x14ac:dyDescent="0.25">
      <c r="A281" s="59">
        <v>35</v>
      </c>
      <c r="B281" s="60" t="s">
        <v>13</v>
      </c>
      <c r="C281" s="59" t="s">
        <v>4</v>
      </c>
      <c r="D281" s="61">
        <v>104260.86956521741</v>
      </c>
      <c r="E281" s="62" t="s">
        <v>74</v>
      </c>
      <c r="F281" s="63">
        <v>0.25</v>
      </c>
      <c r="G281" s="63">
        <v>0.245</v>
      </c>
      <c r="H281" s="64" t="s">
        <v>78</v>
      </c>
      <c r="I281" s="64">
        <v>70744000970</v>
      </c>
      <c r="J281" s="65">
        <v>42104</v>
      </c>
      <c r="K281" s="19">
        <v>6</v>
      </c>
    </row>
    <row r="282" spans="1:124" ht="29.25" customHeight="1" x14ac:dyDescent="0.25">
      <c r="A282" s="73">
        <v>35</v>
      </c>
      <c r="B282" s="74" t="s">
        <v>13</v>
      </c>
      <c r="C282" s="73" t="s">
        <v>4</v>
      </c>
      <c r="D282" s="75">
        <v>104260.86956521741</v>
      </c>
      <c r="E282" s="149" t="s">
        <v>86</v>
      </c>
      <c r="F282" s="151"/>
      <c r="G282" s="151">
        <v>0.25590000000000002</v>
      </c>
      <c r="H282" s="15" t="s">
        <v>86</v>
      </c>
      <c r="I282" s="15"/>
      <c r="J282" s="150">
        <v>8508</v>
      </c>
      <c r="K282" s="19">
        <v>7</v>
      </c>
    </row>
    <row r="283" spans="1:124" ht="29.25" customHeight="1" x14ac:dyDescent="0.25">
      <c r="A283" s="8">
        <v>35</v>
      </c>
      <c r="B283" s="49"/>
      <c r="C283" s="48"/>
      <c r="D283" s="117"/>
      <c r="E283" s="49"/>
      <c r="F283" s="51"/>
      <c r="G283" s="51"/>
      <c r="H283" s="49"/>
      <c r="I283" s="49"/>
      <c r="J283" s="118"/>
      <c r="K283" s="141">
        <v>4</v>
      </c>
    </row>
    <row r="284" spans="1:124" ht="29.25" customHeight="1" x14ac:dyDescent="0.25">
      <c r="A284" s="86">
        <v>36</v>
      </c>
      <c r="B284" s="91" t="s">
        <v>14</v>
      </c>
      <c r="C284" s="86" t="s">
        <v>4</v>
      </c>
      <c r="D284" s="88">
        <v>53671.304347826088</v>
      </c>
      <c r="E284" s="89" t="s">
        <v>143</v>
      </c>
      <c r="F284" s="90">
        <v>0.24</v>
      </c>
      <c r="G284" s="90">
        <f>F284</f>
        <v>0.24</v>
      </c>
      <c r="H284" s="91" t="str">
        <f>E284</f>
        <v>United- Main</v>
      </c>
      <c r="I284" s="91" t="s">
        <v>131</v>
      </c>
      <c r="J284" s="92" t="s">
        <v>131</v>
      </c>
      <c r="K284" s="19">
        <v>1</v>
      </c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</row>
    <row r="285" spans="1:124" ht="29.25" customHeight="1" x14ac:dyDescent="0.25">
      <c r="A285" s="104">
        <v>36</v>
      </c>
      <c r="B285" s="109" t="s">
        <v>14</v>
      </c>
      <c r="C285" s="104" t="s">
        <v>4</v>
      </c>
      <c r="D285" s="106">
        <v>53671.304347826088</v>
      </c>
      <c r="E285" s="107" t="s">
        <v>109</v>
      </c>
      <c r="F285" s="108">
        <v>0.24</v>
      </c>
      <c r="G285" s="108">
        <f>F285</f>
        <v>0.24</v>
      </c>
      <c r="H285" s="109" t="str">
        <f>E285</f>
        <v>United: Fayette/Scioto/Madison</v>
      </c>
      <c r="I285" s="109" t="s">
        <v>131</v>
      </c>
      <c r="J285" s="110" t="s">
        <v>131</v>
      </c>
      <c r="K285" s="19">
        <v>2</v>
      </c>
    </row>
    <row r="286" spans="1:124" ht="29.25" customHeight="1" x14ac:dyDescent="0.25">
      <c r="A286" s="95">
        <v>36</v>
      </c>
      <c r="B286" s="100" t="s">
        <v>14</v>
      </c>
      <c r="C286" s="95" t="s">
        <v>4</v>
      </c>
      <c r="D286" s="97">
        <v>53671.304347826088</v>
      </c>
      <c r="E286" s="98" t="s">
        <v>142</v>
      </c>
      <c r="F286" s="99">
        <v>0.24</v>
      </c>
      <c r="G286" s="99">
        <f>F286</f>
        <v>0.24</v>
      </c>
      <c r="H286" s="100" t="str">
        <f>E286</f>
        <v>United-Highland</v>
      </c>
      <c r="I286" s="100" t="s">
        <v>131</v>
      </c>
      <c r="J286" s="101" t="s">
        <v>131</v>
      </c>
      <c r="K286" s="19">
        <v>3</v>
      </c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</row>
    <row r="287" spans="1:124" ht="29.25" customHeight="1" x14ac:dyDescent="0.25">
      <c r="A287" s="104">
        <v>36</v>
      </c>
      <c r="B287" s="109" t="s">
        <v>14</v>
      </c>
      <c r="C287" s="104" t="s">
        <v>4</v>
      </c>
      <c r="D287" s="106">
        <v>53671.304347826088</v>
      </c>
      <c r="E287" s="119" t="s">
        <v>145</v>
      </c>
      <c r="F287" s="108">
        <v>0.24</v>
      </c>
      <c r="G287" s="108">
        <f>F287</f>
        <v>0.24</v>
      </c>
      <c r="H287" s="109" t="str">
        <f>E287</f>
        <v xml:space="preserve">United-Stark  </v>
      </c>
      <c r="I287" s="109" t="s">
        <v>131</v>
      </c>
      <c r="J287" s="110" t="s">
        <v>131</v>
      </c>
      <c r="K287" s="19">
        <v>4</v>
      </c>
    </row>
    <row r="288" spans="1:124" ht="29.25" customHeight="1" x14ac:dyDescent="0.25">
      <c r="A288" s="120">
        <v>36</v>
      </c>
      <c r="B288" s="125" t="s">
        <v>14</v>
      </c>
      <c r="C288" s="120" t="s">
        <v>4</v>
      </c>
      <c r="D288" s="122">
        <v>53671.304347826088</v>
      </c>
      <c r="E288" s="123" t="s">
        <v>144</v>
      </c>
      <c r="F288" s="124">
        <v>0.24</v>
      </c>
      <c r="G288" s="124">
        <f>F288</f>
        <v>0.24</v>
      </c>
      <c r="H288" s="125" t="str">
        <f>E288</f>
        <v>United-Washington</v>
      </c>
      <c r="I288" s="125" t="s">
        <v>131</v>
      </c>
      <c r="J288" s="126" t="s">
        <v>131</v>
      </c>
      <c r="K288" s="19">
        <v>5</v>
      </c>
    </row>
    <row r="289" spans="1:124" ht="29.25" customHeight="1" x14ac:dyDescent="0.25">
      <c r="A289" s="66">
        <v>36</v>
      </c>
      <c r="B289" s="71" t="s">
        <v>14</v>
      </c>
      <c r="C289" s="66" t="s">
        <v>4</v>
      </c>
      <c r="D289" s="68">
        <v>53671.304347826088</v>
      </c>
      <c r="E289" s="69" t="s">
        <v>81</v>
      </c>
      <c r="F289" s="70">
        <v>0.26324999999999998</v>
      </c>
      <c r="G289" s="70">
        <v>0.26329999999999998</v>
      </c>
      <c r="H289" s="71" t="s">
        <v>85</v>
      </c>
      <c r="I289" s="71">
        <v>39614413911</v>
      </c>
      <c r="J289" s="72">
        <v>43525</v>
      </c>
      <c r="K289" s="19">
        <v>6</v>
      </c>
    </row>
    <row r="290" spans="1:124" ht="29.25" customHeight="1" x14ac:dyDescent="0.25">
      <c r="A290" s="8">
        <v>36</v>
      </c>
      <c r="B290" s="49"/>
      <c r="C290" s="48"/>
      <c r="D290" s="117"/>
      <c r="E290" s="49"/>
      <c r="F290" s="51"/>
      <c r="G290" s="51"/>
      <c r="H290" s="49"/>
      <c r="I290" s="49"/>
      <c r="J290" s="118"/>
      <c r="K290" s="141">
        <v>5</v>
      </c>
    </row>
    <row r="291" spans="1:124" ht="29.25" customHeight="1" x14ac:dyDescent="0.25">
      <c r="A291" s="59">
        <v>37</v>
      </c>
      <c r="B291" s="60" t="s">
        <v>18</v>
      </c>
      <c r="C291" s="59" t="s">
        <v>4</v>
      </c>
      <c r="D291" s="61">
        <v>1409916.5217391306</v>
      </c>
      <c r="E291" s="62" t="s">
        <v>74</v>
      </c>
      <c r="F291" s="63">
        <v>0.255</v>
      </c>
      <c r="G291" s="63">
        <v>0.25</v>
      </c>
      <c r="H291" s="64" t="s">
        <v>79</v>
      </c>
      <c r="I291" s="64">
        <v>70554060188</v>
      </c>
      <c r="J291" s="65">
        <v>19356</v>
      </c>
      <c r="K291" s="19">
        <v>1</v>
      </c>
    </row>
    <row r="292" spans="1:124" ht="29.25" customHeight="1" x14ac:dyDescent="0.25">
      <c r="A292" s="66">
        <v>37</v>
      </c>
      <c r="B292" s="67" t="s">
        <v>18</v>
      </c>
      <c r="C292" s="66" t="s">
        <v>4</v>
      </c>
      <c r="D292" s="68">
        <v>1409916.5217391306</v>
      </c>
      <c r="E292" s="69" t="s">
        <v>81</v>
      </c>
      <c r="F292" s="70">
        <v>0.255</v>
      </c>
      <c r="G292" s="70">
        <v>0.255</v>
      </c>
      <c r="H292" s="71" t="s">
        <v>79</v>
      </c>
      <c r="I292" s="71">
        <v>41900056162</v>
      </c>
      <c r="J292" s="72">
        <v>19356</v>
      </c>
      <c r="K292" s="19">
        <v>2</v>
      </c>
    </row>
    <row r="293" spans="1:124" ht="29.25" customHeight="1" x14ac:dyDescent="0.25">
      <c r="A293" s="86">
        <v>37</v>
      </c>
      <c r="B293" s="87" t="s">
        <v>18</v>
      </c>
      <c r="C293" s="86" t="s">
        <v>4</v>
      </c>
      <c r="D293" s="88">
        <v>1409916.5217391306</v>
      </c>
      <c r="E293" s="89" t="s">
        <v>143</v>
      </c>
      <c r="F293" s="90">
        <v>0.27</v>
      </c>
      <c r="G293" s="90">
        <f>F293</f>
        <v>0.27</v>
      </c>
      <c r="H293" s="91" t="str">
        <f>E293</f>
        <v>United- Main</v>
      </c>
      <c r="I293" s="91" t="s">
        <v>132</v>
      </c>
      <c r="J293" s="92">
        <v>4419</v>
      </c>
      <c r="K293" s="19">
        <v>3</v>
      </c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</row>
    <row r="294" spans="1:124" ht="29.25" customHeight="1" x14ac:dyDescent="0.25">
      <c r="A294" s="104">
        <v>37</v>
      </c>
      <c r="B294" s="105" t="s">
        <v>18</v>
      </c>
      <c r="C294" s="104" t="s">
        <v>4</v>
      </c>
      <c r="D294" s="106">
        <v>1409916.5217391306</v>
      </c>
      <c r="E294" s="107" t="s">
        <v>109</v>
      </c>
      <c r="F294" s="108">
        <v>0.27</v>
      </c>
      <c r="G294" s="108">
        <f>F294</f>
        <v>0.27</v>
      </c>
      <c r="H294" s="109" t="str">
        <f>E294</f>
        <v>United: Fayette/Scioto/Madison</v>
      </c>
      <c r="I294" s="109" t="s">
        <v>132</v>
      </c>
      <c r="J294" s="110">
        <v>4419</v>
      </c>
      <c r="K294" s="19">
        <v>4</v>
      </c>
    </row>
    <row r="295" spans="1:124" ht="29.25" customHeight="1" x14ac:dyDescent="0.25">
      <c r="A295" s="95">
        <v>37</v>
      </c>
      <c r="B295" s="96" t="s">
        <v>18</v>
      </c>
      <c r="C295" s="95" t="s">
        <v>4</v>
      </c>
      <c r="D295" s="97">
        <v>1409916.5217391306</v>
      </c>
      <c r="E295" s="98" t="s">
        <v>142</v>
      </c>
      <c r="F295" s="99">
        <v>0.27</v>
      </c>
      <c r="G295" s="99">
        <f>F295</f>
        <v>0.27</v>
      </c>
      <c r="H295" s="100" t="str">
        <f>E295</f>
        <v>United-Highland</v>
      </c>
      <c r="I295" s="100" t="s">
        <v>132</v>
      </c>
      <c r="J295" s="101">
        <v>4419</v>
      </c>
      <c r="K295" s="19">
        <v>5</v>
      </c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</row>
    <row r="296" spans="1:124" ht="29.25" customHeight="1" x14ac:dyDescent="0.25">
      <c r="A296" s="104">
        <v>37</v>
      </c>
      <c r="B296" s="105" t="s">
        <v>18</v>
      </c>
      <c r="C296" s="104" t="s">
        <v>4</v>
      </c>
      <c r="D296" s="106">
        <v>1409916.5217391306</v>
      </c>
      <c r="E296" s="119" t="s">
        <v>145</v>
      </c>
      <c r="F296" s="108">
        <v>0.27</v>
      </c>
      <c r="G296" s="108">
        <f>F296</f>
        <v>0.27</v>
      </c>
      <c r="H296" s="109" t="str">
        <f>E296</f>
        <v xml:space="preserve">United-Stark  </v>
      </c>
      <c r="I296" s="109" t="s">
        <v>132</v>
      </c>
      <c r="J296" s="110">
        <v>4419</v>
      </c>
      <c r="K296" s="19">
        <v>6</v>
      </c>
    </row>
    <row r="297" spans="1:124" ht="29.25" customHeight="1" x14ac:dyDescent="0.25">
      <c r="A297" s="120">
        <v>37</v>
      </c>
      <c r="B297" s="121" t="s">
        <v>18</v>
      </c>
      <c r="C297" s="120" t="s">
        <v>4</v>
      </c>
      <c r="D297" s="122">
        <v>1409916.5217391306</v>
      </c>
      <c r="E297" s="123" t="s">
        <v>144</v>
      </c>
      <c r="F297" s="124">
        <v>0.27</v>
      </c>
      <c r="G297" s="124">
        <f>F297</f>
        <v>0.27</v>
      </c>
      <c r="H297" s="125" t="str">
        <f>E297</f>
        <v>United-Washington</v>
      </c>
      <c r="I297" s="125" t="s">
        <v>132</v>
      </c>
      <c r="J297" s="126">
        <v>4419</v>
      </c>
      <c r="K297" s="19">
        <v>7</v>
      </c>
      <c r="L297" s="136"/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  <c r="Y297" s="136"/>
      <c r="Z297" s="136"/>
      <c r="AA297" s="136"/>
      <c r="AB297" s="136"/>
      <c r="AC297" s="136"/>
      <c r="AD297" s="136"/>
      <c r="AE297" s="136"/>
      <c r="AF297" s="136"/>
      <c r="AG297" s="136"/>
      <c r="AH297" s="136"/>
      <c r="AI297" s="136"/>
      <c r="AJ297" s="136"/>
      <c r="AK297" s="136"/>
      <c r="AL297" s="136"/>
      <c r="AM297" s="136"/>
      <c r="AN297" s="136"/>
      <c r="AO297" s="136"/>
      <c r="AP297" s="136"/>
      <c r="AQ297" s="136"/>
      <c r="AR297" s="136"/>
      <c r="AS297" s="136"/>
      <c r="AT297" s="136"/>
      <c r="AU297" s="136"/>
      <c r="AV297" s="136"/>
      <c r="AW297" s="136"/>
      <c r="AX297" s="136"/>
      <c r="AY297" s="136"/>
      <c r="AZ297" s="136"/>
      <c r="BA297" s="136"/>
      <c r="BB297" s="136"/>
      <c r="BC297" s="136"/>
      <c r="BD297" s="136"/>
      <c r="BE297" s="136"/>
      <c r="BF297" s="136"/>
      <c r="BG297" s="136"/>
      <c r="BH297" s="136"/>
      <c r="BI297" s="136"/>
      <c r="BJ297" s="136"/>
      <c r="BK297" s="136"/>
      <c r="BL297" s="136"/>
      <c r="BM297" s="136"/>
      <c r="BN297" s="136"/>
      <c r="BO297" s="136"/>
      <c r="BP297" s="136"/>
      <c r="BQ297" s="136"/>
      <c r="BR297" s="136"/>
      <c r="BS297" s="136"/>
      <c r="BT297" s="136"/>
      <c r="BU297" s="136"/>
      <c r="BV297" s="136"/>
      <c r="BW297" s="136"/>
      <c r="BX297" s="136"/>
      <c r="BY297" s="136"/>
      <c r="BZ297" s="136"/>
      <c r="CA297" s="136"/>
      <c r="CB297" s="136"/>
      <c r="CC297" s="136"/>
      <c r="CD297" s="136"/>
      <c r="CE297" s="136"/>
      <c r="CF297" s="136"/>
      <c r="CG297" s="136"/>
      <c r="CH297" s="136"/>
      <c r="CI297" s="136"/>
      <c r="CJ297" s="136"/>
      <c r="CK297" s="136"/>
      <c r="CL297" s="136"/>
      <c r="CM297" s="136"/>
      <c r="CN297" s="136"/>
      <c r="CO297" s="136"/>
      <c r="CP297" s="136"/>
      <c r="CQ297" s="136"/>
      <c r="CR297" s="136"/>
      <c r="CS297" s="136"/>
      <c r="CT297" s="136"/>
      <c r="CU297" s="136"/>
      <c r="CV297" s="136"/>
      <c r="CW297" s="136"/>
      <c r="CX297" s="136"/>
      <c r="CY297" s="136"/>
      <c r="CZ297" s="136"/>
      <c r="DA297" s="136"/>
      <c r="DB297" s="136"/>
      <c r="DC297" s="136"/>
      <c r="DD297" s="136"/>
      <c r="DE297" s="136"/>
      <c r="DF297" s="136"/>
      <c r="DG297" s="136"/>
      <c r="DH297" s="136"/>
      <c r="DI297" s="136"/>
      <c r="DJ297" s="136"/>
      <c r="DK297" s="136"/>
      <c r="DL297" s="136"/>
      <c r="DM297" s="136"/>
      <c r="DN297" s="136"/>
      <c r="DO297" s="136"/>
      <c r="DP297" s="136"/>
      <c r="DQ297" s="136"/>
      <c r="DR297" s="136"/>
      <c r="DS297" s="136"/>
      <c r="DT297" s="136"/>
    </row>
    <row r="298" spans="1:124" ht="29.25" customHeight="1" x14ac:dyDescent="0.25">
      <c r="A298" s="73">
        <v>37</v>
      </c>
      <c r="B298" s="74" t="s">
        <v>18</v>
      </c>
      <c r="C298" s="73" t="s">
        <v>4</v>
      </c>
      <c r="D298" s="75">
        <v>1409916.5217391306</v>
      </c>
      <c r="E298" s="149" t="s">
        <v>86</v>
      </c>
      <c r="F298" s="151"/>
      <c r="G298" s="151">
        <v>0.28210000000000002</v>
      </c>
      <c r="H298" s="15" t="s">
        <v>86</v>
      </c>
      <c r="I298" s="15"/>
      <c r="J298" s="150">
        <v>1977</v>
      </c>
      <c r="K298" s="19">
        <v>8</v>
      </c>
    </row>
    <row r="299" spans="1:124" ht="29.25" customHeight="1" x14ac:dyDescent="0.25">
      <c r="A299" s="20">
        <v>37</v>
      </c>
      <c r="B299" s="21" t="s">
        <v>18</v>
      </c>
      <c r="C299" s="20" t="s">
        <v>4</v>
      </c>
      <c r="D299" s="22">
        <v>1409916.5217391306</v>
      </c>
      <c r="E299" s="23" t="s">
        <v>107</v>
      </c>
      <c r="F299" s="76">
        <v>0.29909999999999998</v>
      </c>
      <c r="G299" s="76">
        <v>0.29909999999999998</v>
      </c>
      <c r="H299" s="24" t="s">
        <v>108</v>
      </c>
      <c r="I299" s="24">
        <v>7042400586</v>
      </c>
      <c r="J299" s="25">
        <v>107</v>
      </c>
      <c r="K299" s="19">
        <v>9</v>
      </c>
    </row>
    <row r="300" spans="1:124" ht="29.25" customHeight="1" x14ac:dyDescent="0.25">
      <c r="A300" s="153">
        <v>37</v>
      </c>
      <c r="B300" s="154" t="s">
        <v>18</v>
      </c>
      <c r="C300" s="153" t="s">
        <v>4</v>
      </c>
      <c r="D300" s="155">
        <v>1409916.5217391306</v>
      </c>
      <c r="E300" s="156" t="s">
        <v>152</v>
      </c>
      <c r="F300" s="157"/>
      <c r="G300" s="157">
        <v>0.30409999999999998</v>
      </c>
      <c r="H300" s="158" t="s">
        <v>147</v>
      </c>
      <c r="I300" s="158" t="s">
        <v>151</v>
      </c>
      <c r="J300" s="159">
        <v>8508</v>
      </c>
      <c r="K300" s="19">
        <v>10</v>
      </c>
    </row>
    <row r="301" spans="1:124" ht="29.25" customHeight="1" x14ac:dyDescent="0.25">
      <c r="A301" s="77">
        <v>37</v>
      </c>
      <c r="B301" s="78" t="s">
        <v>18</v>
      </c>
      <c r="C301" s="77" t="s">
        <v>4</v>
      </c>
      <c r="D301" s="79">
        <v>1409916.5217391306</v>
      </c>
      <c r="E301" s="80" t="s">
        <v>61</v>
      </c>
      <c r="F301" s="82"/>
      <c r="G301" s="82">
        <v>0.32</v>
      </c>
      <c r="H301" s="83" t="s">
        <v>61</v>
      </c>
      <c r="I301" s="83">
        <v>81547301149</v>
      </c>
      <c r="J301" s="84">
        <v>25388</v>
      </c>
      <c r="K301" s="19">
        <v>11</v>
      </c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</row>
    <row r="302" spans="1:124" ht="29.25" customHeight="1" x14ac:dyDescent="0.25">
      <c r="A302" s="8">
        <v>37</v>
      </c>
      <c r="B302" s="49"/>
      <c r="C302" s="48"/>
      <c r="D302" s="117"/>
      <c r="E302" s="49"/>
      <c r="F302" s="51"/>
      <c r="G302" s="51"/>
      <c r="H302" s="49"/>
      <c r="I302" s="49"/>
      <c r="J302" s="118"/>
      <c r="K302" s="141">
        <v>6</v>
      </c>
    </row>
    <row r="303" spans="1:124" ht="29.25" customHeight="1" x14ac:dyDescent="0.25">
      <c r="A303" s="86">
        <v>38</v>
      </c>
      <c r="B303" s="87" t="s">
        <v>37</v>
      </c>
      <c r="C303" s="86" t="s">
        <v>5</v>
      </c>
      <c r="D303" s="88">
        <v>302.60869565217388</v>
      </c>
      <c r="E303" s="89" t="s">
        <v>143</v>
      </c>
      <c r="F303" s="90">
        <v>8.75</v>
      </c>
      <c r="G303" s="90">
        <f>F303</f>
        <v>8.75</v>
      </c>
      <c r="H303" s="91" t="str">
        <f>E303</f>
        <v>United- Main</v>
      </c>
      <c r="I303" s="91" t="s">
        <v>133</v>
      </c>
      <c r="J303" s="92">
        <v>2023</v>
      </c>
      <c r="K303" s="19">
        <v>1</v>
      </c>
    </row>
    <row r="304" spans="1:124" ht="29.25" customHeight="1" x14ac:dyDescent="0.25">
      <c r="A304" s="104">
        <v>38</v>
      </c>
      <c r="B304" s="105" t="s">
        <v>37</v>
      </c>
      <c r="C304" s="104" t="s">
        <v>5</v>
      </c>
      <c r="D304" s="106">
        <v>302.60869565217388</v>
      </c>
      <c r="E304" s="107" t="s">
        <v>109</v>
      </c>
      <c r="F304" s="108">
        <v>8.75</v>
      </c>
      <c r="G304" s="108">
        <f>F304</f>
        <v>8.75</v>
      </c>
      <c r="H304" s="109" t="str">
        <f>E304</f>
        <v>United: Fayette/Scioto/Madison</v>
      </c>
      <c r="I304" s="109" t="s">
        <v>133</v>
      </c>
      <c r="J304" s="110">
        <v>2023</v>
      </c>
      <c r="K304" s="19">
        <v>2</v>
      </c>
    </row>
    <row r="305" spans="1:124" ht="29.25" customHeight="1" x14ac:dyDescent="0.25">
      <c r="A305" s="95">
        <v>38</v>
      </c>
      <c r="B305" s="96" t="s">
        <v>37</v>
      </c>
      <c r="C305" s="95" t="s">
        <v>5</v>
      </c>
      <c r="D305" s="97">
        <v>302.60869565217388</v>
      </c>
      <c r="E305" s="98" t="s">
        <v>142</v>
      </c>
      <c r="F305" s="99">
        <v>8.75</v>
      </c>
      <c r="G305" s="99">
        <f>F305</f>
        <v>8.75</v>
      </c>
      <c r="H305" s="100" t="str">
        <f>E305</f>
        <v>United-Highland</v>
      </c>
      <c r="I305" s="100" t="s">
        <v>133</v>
      </c>
      <c r="J305" s="101">
        <v>2023</v>
      </c>
      <c r="K305" s="19">
        <v>3</v>
      </c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</row>
    <row r="306" spans="1:124" ht="29.25" customHeight="1" x14ac:dyDescent="0.25">
      <c r="A306" s="104">
        <v>38</v>
      </c>
      <c r="B306" s="105" t="s">
        <v>37</v>
      </c>
      <c r="C306" s="104" t="s">
        <v>5</v>
      </c>
      <c r="D306" s="106">
        <v>302.60869565217388</v>
      </c>
      <c r="E306" s="119" t="s">
        <v>145</v>
      </c>
      <c r="F306" s="108">
        <v>8.75</v>
      </c>
      <c r="G306" s="108">
        <f>F306</f>
        <v>8.75</v>
      </c>
      <c r="H306" s="109" t="str">
        <f>E306</f>
        <v xml:space="preserve">United-Stark  </v>
      </c>
      <c r="I306" s="109" t="s">
        <v>133</v>
      </c>
      <c r="J306" s="110">
        <v>2023</v>
      </c>
      <c r="K306" s="19">
        <v>4</v>
      </c>
    </row>
    <row r="307" spans="1:124" ht="29.25" customHeight="1" x14ac:dyDescent="0.25">
      <c r="A307" s="120">
        <v>38</v>
      </c>
      <c r="B307" s="121" t="s">
        <v>37</v>
      </c>
      <c r="C307" s="120" t="s">
        <v>5</v>
      </c>
      <c r="D307" s="122">
        <v>302.60869565217388</v>
      </c>
      <c r="E307" s="123" t="s">
        <v>144</v>
      </c>
      <c r="F307" s="124">
        <v>8.75</v>
      </c>
      <c r="G307" s="124">
        <f>F307</f>
        <v>8.75</v>
      </c>
      <c r="H307" s="125" t="str">
        <f>E307</f>
        <v>United-Washington</v>
      </c>
      <c r="I307" s="125" t="s">
        <v>133</v>
      </c>
      <c r="J307" s="126">
        <v>2023</v>
      </c>
      <c r="K307" s="19">
        <v>5</v>
      </c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</row>
    <row r="308" spans="1:124" ht="29.25" customHeight="1" x14ac:dyDescent="0.25">
      <c r="A308" s="20">
        <v>38</v>
      </c>
      <c r="B308" s="21" t="s">
        <v>37</v>
      </c>
      <c r="C308" s="20" t="s">
        <v>5</v>
      </c>
      <c r="D308" s="22">
        <v>302.60869565217388</v>
      </c>
      <c r="E308" s="23" t="s">
        <v>107</v>
      </c>
      <c r="F308" s="76">
        <v>9.7470999999999997</v>
      </c>
      <c r="G308" s="76">
        <v>9.7470999999999997</v>
      </c>
      <c r="H308" s="24" t="s">
        <v>108</v>
      </c>
      <c r="I308" s="24">
        <v>7042400405</v>
      </c>
      <c r="J308" s="25">
        <v>75</v>
      </c>
      <c r="K308" s="19">
        <v>6</v>
      </c>
    </row>
    <row r="309" spans="1:124" ht="29.25" customHeight="1" x14ac:dyDescent="0.25">
      <c r="A309" s="77">
        <v>38</v>
      </c>
      <c r="B309" s="78" t="s">
        <v>37</v>
      </c>
      <c r="C309" s="77" t="s">
        <v>5</v>
      </c>
      <c r="D309" s="79">
        <v>302.60869565217388</v>
      </c>
      <c r="E309" s="80" t="s">
        <v>61</v>
      </c>
      <c r="F309" s="82"/>
      <c r="G309" s="82">
        <v>10.99</v>
      </c>
      <c r="H309" s="83" t="s">
        <v>61</v>
      </c>
      <c r="I309" s="83">
        <v>1400000628</v>
      </c>
      <c r="J309" s="84">
        <v>6004</v>
      </c>
      <c r="K309" s="19">
        <v>7</v>
      </c>
    </row>
    <row r="310" spans="1:124" ht="29.25" customHeight="1" x14ac:dyDescent="0.25">
      <c r="A310" s="73">
        <v>38</v>
      </c>
      <c r="B310" s="74" t="s">
        <v>37</v>
      </c>
      <c r="C310" s="73" t="s">
        <v>5</v>
      </c>
      <c r="D310" s="75">
        <v>302.60869565217388</v>
      </c>
      <c r="E310" s="149" t="s">
        <v>86</v>
      </c>
      <c r="F310" s="151"/>
      <c r="G310" s="151">
        <v>11.55</v>
      </c>
      <c r="H310" s="15" t="s">
        <v>86</v>
      </c>
      <c r="I310" s="15" t="s">
        <v>106</v>
      </c>
      <c r="J310" s="150">
        <v>1600</v>
      </c>
      <c r="K310" s="19">
        <v>8</v>
      </c>
    </row>
    <row r="311" spans="1:124" ht="29.25" customHeight="1" x14ac:dyDescent="0.25">
      <c r="A311" s="66">
        <v>38</v>
      </c>
      <c r="B311" s="67" t="s">
        <v>37</v>
      </c>
      <c r="C311" s="66" t="s">
        <v>5</v>
      </c>
      <c r="D311" s="68">
        <v>302.60869565217388</v>
      </c>
      <c r="E311" s="69" t="s">
        <v>81</v>
      </c>
      <c r="F311" s="70">
        <v>12.0015</v>
      </c>
      <c r="G311" s="70">
        <v>11.654400000000001</v>
      </c>
      <c r="H311" s="71" t="s">
        <v>80</v>
      </c>
      <c r="I311" s="71">
        <v>71600016319</v>
      </c>
      <c r="J311" s="72">
        <v>70263</v>
      </c>
      <c r="K311" s="19">
        <v>9</v>
      </c>
    </row>
    <row r="312" spans="1:124" ht="29.25" customHeight="1" x14ac:dyDescent="0.25">
      <c r="A312" s="59">
        <v>38</v>
      </c>
      <c r="B312" s="60" t="s">
        <v>37</v>
      </c>
      <c r="C312" s="59" t="s">
        <v>5</v>
      </c>
      <c r="D312" s="61">
        <v>302.60869565217388</v>
      </c>
      <c r="E312" s="62" t="s">
        <v>74</v>
      </c>
      <c r="F312" s="63">
        <v>12.001530000000001</v>
      </c>
      <c r="G312" s="63">
        <v>11.654400000000001</v>
      </c>
      <c r="H312" s="64" t="s">
        <v>80</v>
      </c>
      <c r="I312" s="64">
        <v>71600016319</v>
      </c>
      <c r="J312" s="65">
        <v>70263</v>
      </c>
      <c r="K312" s="19">
        <v>10</v>
      </c>
    </row>
    <row r="313" spans="1:124" ht="29.25" customHeight="1" x14ac:dyDescent="0.25">
      <c r="A313" s="8">
        <v>38</v>
      </c>
      <c r="B313" s="49"/>
      <c r="C313" s="48"/>
      <c r="D313" s="117"/>
      <c r="E313" s="49"/>
      <c r="F313" s="51"/>
      <c r="G313" s="51"/>
      <c r="H313" s="49"/>
      <c r="I313" s="49"/>
      <c r="J313" s="118"/>
      <c r="K313" s="141">
        <v>1</v>
      </c>
    </row>
    <row r="314" spans="1:124" ht="29.25" customHeight="1" x14ac:dyDescent="0.25">
      <c r="A314" s="77">
        <v>39</v>
      </c>
      <c r="B314" s="78" t="s">
        <v>55</v>
      </c>
      <c r="C314" s="77" t="s">
        <v>54</v>
      </c>
      <c r="D314" s="79">
        <v>95.65217391304347</v>
      </c>
      <c r="E314" s="80" t="s">
        <v>61</v>
      </c>
      <c r="F314" s="82"/>
      <c r="G314" s="82">
        <v>20.34</v>
      </c>
      <c r="H314" s="83" t="s">
        <v>61</v>
      </c>
      <c r="I314" s="83">
        <v>81547301705</v>
      </c>
      <c r="J314" s="84">
        <v>372004</v>
      </c>
      <c r="K314" s="19">
        <v>1</v>
      </c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</row>
    <row r="315" spans="1:124" ht="29.25" customHeight="1" x14ac:dyDescent="0.25">
      <c r="A315" s="59">
        <v>39</v>
      </c>
      <c r="B315" s="60" t="s">
        <v>55</v>
      </c>
      <c r="C315" s="59" t="s">
        <v>54</v>
      </c>
      <c r="D315" s="61">
        <v>95.65217391304347</v>
      </c>
      <c r="E315" s="62" t="s">
        <v>74</v>
      </c>
      <c r="F315" s="63">
        <v>21.000029999999999</v>
      </c>
      <c r="G315" s="63">
        <v>21.0044</v>
      </c>
      <c r="H315" s="64" t="s">
        <v>80</v>
      </c>
      <c r="I315" s="64">
        <v>71600734114</v>
      </c>
      <c r="J315" s="65">
        <v>18775</v>
      </c>
      <c r="K315" s="19">
        <v>2</v>
      </c>
    </row>
    <row r="316" spans="1:124" ht="29.25" customHeight="1" x14ac:dyDescent="0.25">
      <c r="A316" s="66">
        <v>39</v>
      </c>
      <c r="B316" s="67" t="s">
        <v>55</v>
      </c>
      <c r="C316" s="66" t="s">
        <v>54</v>
      </c>
      <c r="D316" s="68">
        <v>95.65217391304347</v>
      </c>
      <c r="E316" s="69" t="s">
        <v>81</v>
      </c>
      <c r="F316" s="70">
        <v>21.0044</v>
      </c>
      <c r="G316" s="70">
        <v>21.0044</v>
      </c>
      <c r="H316" s="71" t="s">
        <v>80</v>
      </c>
      <c r="I316" s="71">
        <v>71600734114</v>
      </c>
      <c r="J316" s="72">
        <v>18775</v>
      </c>
      <c r="K316" s="19">
        <v>3</v>
      </c>
    </row>
    <row r="317" spans="1:124" ht="29.25" customHeight="1" x14ac:dyDescent="0.25">
      <c r="A317" s="73">
        <v>39</v>
      </c>
      <c r="B317" s="74" t="s">
        <v>55</v>
      </c>
      <c r="C317" s="73" t="s">
        <v>54</v>
      </c>
      <c r="D317" s="75">
        <v>95.65217391304347</v>
      </c>
      <c r="E317" s="149" t="s">
        <v>86</v>
      </c>
      <c r="F317" s="151"/>
      <c r="G317" s="151">
        <v>22</v>
      </c>
      <c r="H317" s="15" t="s">
        <v>86</v>
      </c>
      <c r="I317" s="15"/>
      <c r="J317" s="150">
        <v>25265</v>
      </c>
      <c r="K317" s="19">
        <v>4</v>
      </c>
    </row>
    <row r="318" spans="1:124" ht="29.25" customHeight="1" x14ac:dyDescent="0.25">
      <c r="A318" s="20">
        <v>39</v>
      </c>
      <c r="B318" s="21" t="s">
        <v>55</v>
      </c>
      <c r="C318" s="20" t="s">
        <v>54</v>
      </c>
      <c r="D318" s="22">
        <v>95.65217391304347</v>
      </c>
      <c r="E318" s="23" t="s">
        <v>107</v>
      </c>
      <c r="F318" s="76">
        <v>22.353300000000001</v>
      </c>
      <c r="G318" s="76">
        <v>22.353300000000001</v>
      </c>
      <c r="H318" s="24" t="s">
        <v>108</v>
      </c>
      <c r="I318" s="24">
        <v>7042406135</v>
      </c>
      <c r="J318" s="25">
        <v>6135</v>
      </c>
      <c r="K318" s="19">
        <v>5</v>
      </c>
    </row>
    <row r="319" spans="1:124" s="118" customFormat="1" ht="9.75" customHeight="1" x14ac:dyDescent="0.25">
      <c r="A319" s="8">
        <v>39</v>
      </c>
      <c r="B319" s="49"/>
      <c r="C319" s="48"/>
      <c r="D319" s="117"/>
      <c r="E319" s="49"/>
      <c r="F319" s="51"/>
      <c r="G319" s="51"/>
      <c r="H319" s="49"/>
      <c r="I319" s="49"/>
      <c r="K319" s="141">
        <v>2</v>
      </c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</row>
    <row r="320" spans="1:124" ht="29.25" customHeight="1" x14ac:dyDescent="0.25">
      <c r="A320" s="77">
        <v>40</v>
      </c>
      <c r="B320" s="78" t="s">
        <v>56</v>
      </c>
      <c r="C320" s="77" t="s">
        <v>54</v>
      </c>
      <c r="D320" s="79">
        <v>71.304347826086953</v>
      </c>
      <c r="E320" s="80" t="s">
        <v>61</v>
      </c>
      <c r="F320" s="82"/>
      <c r="G320" s="82">
        <v>20.64</v>
      </c>
      <c r="H320" s="83" t="s">
        <v>61</v>
      </c>
      <c r="I320" s="83">
        <v>81547301706</v>
      </c>
      <c r="J320" s="84">
        <v>372005</v>
      </c>
      <c r="K320" s="19">
        <v>1</v>
      </c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</row>
    <row r="321" spans="1:124" ht="29.25" customHeight="1" x14ac:dyDescent="0.25">
      <c r="A321" s="59">
        <v>40</v>
      </c>
      <c r="B321" s="60" t="s">
        <v>56</v>
      </c>
      <c r="C321" s="59" t="s">
        <v>54</v>
      </c>
      <c r="D321" s="61">
        <v>71.304347826086953</v>
      </c>
      <c r="E321" s="62" t="s">
        <v>74</v>
      </c>
      <c r="F321" s="63">
        <v>21.000029999999999</v>
      </c>
      <c r="G321" s="63">
        <v>21.0044</v>
      </c>
      <c r="H321" s="64" t="s">
        <v>80</v>
      </c>
      <c r="I321" s="64">
        <v>71600734138</v>
      </c>
      <c r="J321" s="65">
        <v>18806</v>
      </c>
      <c r="K321" s="19">
        <v>2</v>
      </c>
    </row>
    <row r="322" spans="1:124" ht="29.25" customHeight="1" x14ac:dyDescent="0.25">
      <c r="A322" s="66">
        <v>40</v>
      </c>
      <c r="B322" s="67" t="s">
        <v>56</v>
      </c>
      <c r="C322" s="66" t="s">
        <v>54</v>
      </c>
      <c r="D322" s="68">
        <v>71.304347826086953</v>
      </c>
      <c r="E322" s="69" t="s">
        <v>81</v>
      </c>
      <c r="F322" s="70">
        <v>21.0044</v>
      </c>
      <c r="G322" s="70">
        <v>21.0044</v>
      </c>
      <c r="H322" s="71" t="s">
        <v>80</v>
      </c>
      <c r="I322" s="71">
        <v>71600734138</v>
      </c>
      <c r="J322" s="72">
        <v>18806</v>
      </c>
      <c r="K322" s="19">
        <v>3</v>
      </c>
    </row>
    <row r="323" spans="1:124" ht="29.25" customHeight="1" x14ac:dyDescent="0.25">
      <c r="A323" s="73">
        <v>40</v>
      </c>
      <c r="B323" s="74" t="s">
        <v>56</v>
      </c>
      <c r="C323" s="73" t="s">
        <v>54</v>
      </c>
      <c r="D323" s="75">
        <v>71.304347826086953</v>
      </c>
      <c r="E323" s="149" t="s">
        <v>86</v>
      </c>
      <c r="F323" s="151"/>
      <c r="G323" s="151">
        <v>22</v>
      </c>
      <c r="H323" s="15" t="s">
        <v>86</v>
      </c>
      <c r="I323" s="15"/>
      <c r="J323" s="150">
        <v>25266</v>
      </c>
      <c r="K323" s="19">
        <v>4</v>
      </c>
    </row>
    <row r="324" spans="1:124" ht="29.25" customHeight="1" x14ac:dyDescent="0.25">
      <c r="A324" s="20">
        <v>40</v>
      </c>
      <c r="B324" s="21" t="s">
        <v>56</v>
      </c>
      <c r="C324" s="20" t="s">
        <v>54</v>
      </c>
      <c r="D324" s="22">
        <v>71.304347826086953</v>
      </c>
      <c r="E324" s="23" t="s">
        <v>107</v>
      </c>
      <c r="F324" s="76">
        <v>23.5764</v>
      </c>
      <c r="G324" s="76">
        <v>23.5764</v>
      </c>
      <c r="H324" s="24" t="s">
        <v>108</v>
      </c>
      <c r="I324" s="24">
        <v>7042406137</v>
      </c>
      <c r="J324" s="25">
        <v>6137</v>
      </c>
      <c r="K324" s="19">
        <v>5</v>
      </c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</row>
    <row r="325" spans="1:124" s="118" customFormat="1" ht="9.75" customHeight="1" x14ac:dyDescent="0.25">
      <c r="A325" s="3">
        <v>40</v>
      </c>
      <c r="B325" s="137"/>
      <c r="C325" s="138"/>
      <c r="D325" s="139"/>
      <c r="E325" s="137"/>
      <c r="F325" s="140"/>
      <c r="G325" s="140"/>
      <c r="H325" s="137"/>
      <c r="I325" s="137"/>
      <c r="J325" s="141"/>
      <c r="K325" s="141">
        <v>3</v>
      </c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</row>
    <row r="326" spans="1:124" ht="29.25" customHeight="1" x14ac:dyDescent="0.25">
      <c r="A326" s="86">
        <v>41</v>
      </c>
      <c r="B326" s="91" t="s">
        <v>134</v>
      </c>
      <c r="C326" s="93" t="s">
        <v>7</v>
      </c>
      <c r="D326" s="94"/>
      <c r="E326" s="89" t="s">
        <v>143</v>
      </c>
      <c r="F326" s="90">
        <v>12.75</v>
      </c>
      <c r="G326" s="90">
        <f>F326</f>
        <v>12.75</v>
      </c>
      <c r="H326" s="91" t="str">
        <f>E326</f>
        <v>United- Main</v>
      </c>
      <c r="I326" s="91" t="s">
        <v>135</v>
      </c>
      <c r="J326" s="92">
        <v>5105</v>
      </c>
      <c r="K326" s="19">
        <v>1</v>
      </c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</row>
    <row r="327" spans="1:124" ht="29.25" customHeight="1" x14ac:dyDescent="0.25">
      <c r="A327" s="104">
        <v>41</v>
      </c>
      <c r="B327" s="109" t="s">
        <v>134</v>
      </c>
      <c r="C327" s="111" t="s">
        <v>7</v>
      </c>
      <c r="D327" s="112"/>
      <c r="E327" s="107" t="s">
        <v>109</v>
      </c>
      <c r="F327" s="108">
        <v>12.75</v>
      </c>
      <c r="G327" s="108">
        <f>F327</f>
        <v>12.75</v>
      </c>
      <c r="H327" s="109" t="str">
        <f>E327</f>
        <v>United: Fayette/Scioto/Madison</v>
      </c>
      <c r="I327" s="109" t="s">
        <v>135</v>
      </c>
      <c r="J327" s="110">
        <v>5105</v>
      </c>
      <c r="K327" s="19">
        <v>2</v>
      </c>
    </row>
    <row r="328" spans="1:124" ht="29.25" customHeight="1" x14ac:dyDescent="0.25">
      <c r="A328" s="95">
        <v>41</v>
      </c>
      <c r="B328" s="100" t="s">
        <v>134</v>
      </c>
      <c r="C328" s="102" t="s">
        <v>7</v>
      </c>
      <c r="D328" s="103"/>
      <c r="E328" s="98" t="s">
        <v>142</v>
      </c>
      <c r="F328" s="99">
        <v>12.75</v>
      </c>
      <c r="G328" s="99">
        <f>F328</f>
        <v>12.75</v>
      </c>
      <c r="H328" s="100" t="str">
        <f>E328</f>
        <v>United-Highland</v>
      </c>
      <c r="I328" s="100" t="s">
        <v>135</v>
      </c>
      <c r="J328" s="101">
        <v>5105</v>
      </c>
      <c r="K328" s="19">
        <v>3</v>
      </c>
    </row>
    <row r="329" spans="1:124" ht="29.25" customHeight="1" x14ac:dyDescent="0.25">
      <c r="A329" s="104">
        <v>41</v>
      </c>
      <c r="B329" s="109" t="s">
        <v>134</v>
      </c>
      <c r="C329" s="111" t="s">
        <v>7</v>
      </c>
      <c r="D329" s="112"/>
      <c r="E329" s="119" t="s">
        <v>145</v>
      </c>
      <c r="F329" s="108">
        <v>12.75</v>
      </c>
      <c r="G329" s="108">
        <f>F329</f>
        <v>12.75</v>
      </c>
      <c r="H329" s="109" t="str">
        <f>E329</f>
        <v xml:space="preserve">United-Stark  </v>
      </c>
      <c r="I329" s="109" t="s">
        <v>135</v>
      </c>
      <c r="J329" s="110">
        <v>5105</v>
      </c>
      <c r="K329" s="19">
        <v>4</v>
      </c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</row>
    <row r="330" spans="1:124" ht="29.25" customHeight="1" x14ac:dyDescent="0.25">
      <c r="A330" s="120">
        <v>41</v>
      </c>
      <c r="B330" s="125" t="s">
        <v>134</v>
      </c>
      <c r="C330" s="127" t="s">
        <v>7</v>
      </c>
      <c r="D330" s="128"/>
      <c r="E330" s="123" t="s">
        <v>144</v>
      </c>
      <c r="F330" s="124">
        <v>12.75</v>
      </c>
      <c r="G330" s="124">
        <f>F330</f>
        <v>12.75</v>
      </c>
      <c r="H330" s="125" t="str">
        <f>E330</f>
        <v>United-Washington</v>
      </c>
      <c r="I330" s="125" t="s">
        <v>135</v>
      </c>
      <c r="J330" s="126">
        <v>5105</v>
      </c>
      <c r="K330" s="19">
        <v>5</v>
      </c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8"/>
      <c r="AU330" s="118"/>
      <c r="AV330" s="118"/>
      <c r="AW330" s="118"/>
      <c r="AX330" s="118"/>
      <c r="AY330" s="118"/>
      <c r="AZ330" s="118"/>
      <c r="BA330" s="118"/>
      <c r="BB330" s="118"/>
      <c r="BC330" s="118"/>
      <c r="BD330" s="118"/>
      <c r="BE330" s="118"/>
      <c r="BF330" s="118"/>
      <c r="BG330" s="118"/>
      <c r="BH330" s="118"/>
      <c r="BI330" s="118"/>
      <c r="BJ330" s="118"/>
      <c r="BK330" s="118"/>
      <c r="BL330" s="118"/>
      <c r="BM330" s="118"/>
      <c r="BN330" s="118"/>
      <c r="BO330" s="118"/>
      <c r="BP330" s="118"/>
      <c r="BQ330" s="118"/>
      <c r="BR330" s="118"/>
      <c r="BS330" s="118"/>
      <c r="BT330" s="118"/>
      <c r="BU330" s="118"/>
      <c r="BV330" s="118"/>
      <c r="BW330" s="118"/>
      <c r="BX330" s="118"/>
      <c r="BY330" s="118"/>
      <c r="BZ330" s="118"/>
      <c r="CA330" s="118"/>
      <c r="CB330" s="118"/>
      <c r="CC330" s="118"/>
      <c r="CD330" s="118"/>
      <c r="CE330" s="118"/>
      <c r="CF330" s="118"/>
      <c r="CG330" s="118"/>
      <c r="CH330" s="118"/>
      <c r="CI330" s="118"/>
      <c r="CJ330" s="118"/>
      <c r="CK330" s="118"/>
      <c r="CL330" s="118"/>
      <c r="CM330" s="118"/>
      <c r="CN330" s="118"/>
      <c r="CO330" s="118"/>
      <c r="CP330" s="118"/>
      <c r="CQ330" s="118"/>
      <c r="CR330" s="118"/>
      <c r="CS330" s="118"/>
      <c r="CT330" s="118"/>
      <c r="CU330" s="118"/>
      <c r="CV330" s="118"/>
      <c r="CW330" s="118"/>
      <c r="CX330" s="118"/>
      <c r="CY330" s="118"/>
      <c r="CZ330" s="118"/>
      <c r="DA330" s="118"/>
      <c r="DB330" s="118"/>
      <c r="DC330" s="118"/>
      <c r="DD330" s="118"/>
      <c r="DE330" s="118"/>
      <c r="DF330" s="118"/>
      <c r="DG330" s="118"/>
      <c r="DH330" s="118"/>
      <c r="DI330" s="118"/>
      <c r="DJ330" s="118"/>
      <c r="DK330" s="118"/>
      <c r="DL330" s="118"/>
      <c r="DM330" s="118"/>
      <c r="DN330" s="118"/>
      <c r="DO330" s="118"/>
      <c r="DP330" s="118"/>
      <c r="DQ330" s="118"/>
      <c r="DR330" s="118"/>
      <c r="DS330" s="118"/>
      <c r="DT330" s="118"/>
    </row>
    <row r="331" spans="1:124" ht="29.25" customHeight="1" x14ac:dyDescent="0.25">
      <c r="A331" s="3">
        <v>41</v>
      </c>
      <c r="B331" s="137"/>
      <c r="C331" s="138"/>
      <c r="D331" s="139"/>
      <c r="E331" s="137"/>
      <c r="F331" s="140"/>
      <c r="G331" s="140"/>
      <c r="H331" s="137"/>
      <c r="I331" s="137"/>
      <c r="J331" s="141"/>
      <c r="K331" s="141">
        <v>4</v>
      </c>
    </row>
    <row r="332" spans="1:124" ht="29.25" customHeight="1" x14ac:dyDescent="0.25">
      <c r="A332" s="120">
        <v>42</v>
      </c>
      <c r="B332" s="125" t="s">
        <v>136</v>
      </c>
      <c r="C332" s="127" t="s">
        <v>7</v>
      </c>
      <c r="D332" s="128"/>
      <c r="E332" s="125" t="s">
        <v>144</v>
      </c>
      <c r="F332" s="124">
        <v>12.55</v>
      </c>
      <c r="G332" s="124">
        <f t="shared" ref="G332:G341" si="0">F332</f>
        <v>12.55</v>
      </c>
      <c r="H332" s="125" t="str">
        <f t="shared" ref="H332:H341" si="1">E332</f>
        <v>United-Washington</v>
      </c>
      <c r="I332" s="125" t="s">
        <v>137</v>
      </c>
      <c r="J332" s="126">
        <v>5005</v>
      </c>
      <c r="K332" s="19">
        <v>1</v>
      </c>
    </row>
    <row r="333" spans="1:124" ht="29.25" customHeight="1" x14ac:dyDescent="0.25">
      <c r="A333" s="104">
        <v>42</v>
      </c>
      <c r="B333" s="109" t="s">
        <v>136</v>
      </c>
      <c r="C333" s="111" t="s">
        <v>7</v>
      </c>
      <c r="D333" s="112"/>
      <c r="E333" s="107" t="s">
        <v>109</v>
      </c>
      <c r="F333" s="108">
        <v>12.55</v>
      </c>
      <c r="G333" s="108">
        <f t="shared" si="0"/>
        <v>12.55</v>
      </c>
      <c r="H333" s="109" t="str">
        <f t="shared" si="1"/>
        <v>United: Fayette/Scioto/Madison</v>
      </c>
      <c r="I333" s="109" t="s">
        <v>137</v>
      </c>
      <c r="J333" s="110">
        <v>5005</v>
      </c>
      <c r="K333" s="19">
        <v>2</v>
      </c>
    </row>
    <row r="334" spans="1:124" ht="29.25" customHeight="1" x14ac:dyDescent="0.25">
      <c r="A334" s="95">
        <v>42</v>
      </c>
      <c r="B334" s="100" t="s">
        <v>136</v>
      </c>
      <c r="C334" s="102" t="s">
        <v>7</v>
      </c>
      <c r="D334" s="103"/>
      <c r="E334" s="100" t="s">
        <v>142</v>
      </c>
      <c r="F334" s="99">
        <v>12.55</v>
      </c>
      <c r="G334" s="99">
        <f t="shared" si="0"/>
        <v>12.55</v>
      </c>
      <c r="H334" s="100" t="str">
        <f t="shared" si="1"/>
        <v>United-Highland</v>
      </c>
      <c r="I334" s="100" t="s">
        <v>137</v>
      </c>
      <c r="J334" s="101">
        <v>5005</v>
      </c>
      <c r="K334" s="19">
        <v>1</v>
      </c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</row>
    <row r="335" spans="1:124" ht="29.25" customHeight="1" x14ac:dyDescent="0.25">
      <c r="A335" s="86">
        <v>42</v>
      </c>
      <c r="B335" s="91" t="s">
        <v>136</v>
      </c>
      <c r="C335" s="93" t="s">
        <v>7</v>
      </c>
      <c r="D335" s="94"/>
      <c r="E335" s="91" t="s">
        <v>143</v>
      </c>
      <c r="F335" s="90">
        <v>12.55</v>
      </c>
      <c r="G335" s="90">
        <f t="shared" si="0"/>
        <v>12.55</v>
      </c>
      <c r="H335" s="91" t="str">
        <f t="shared" si="1"/>
        <v>United- Main</v>
      </c>
      <c r="I335" s="91" t="s">
        <v>137</v>
      </c>
      <c r="J335" s="92">
        <v>5005</v>
      </c>
      <c r="K335" s="19">
        <v>2</v>
      </c>
    </row>
    <row r="336" spans="1:124" s="118" customFormat="1" ht="9.75" customHeight="1" x14ac:dyDescent="0.25">
      <c r="A336" s="104">
        <v>42</v>
      </c>
      <c r="B336" s="109" t="s">
        <v>136</v>
      </c>
      <c r="C336" s="111" t="s">
        <v>7</v>
      </c>
      <c r="D336" s="112"/>
      <c r="E336" s="119" t="s">
        <v>145</v>
      </c>
      <c r="F336" s="108">
        <v>12.55</v>
      </c>
      <c r="G336" s="108">
        <f t="shared" si="0"/>
        <v>12.55</v>
      </c>
      <c r="H336" s="109" t="str">
        <f t="shared" si="1"/>
        <v xml:space="preserve">United-Stark  </v>
      </c>
      <c r="I336" s="109" t="s">
        <v>137</v>
      </c>
      <c r="J336" s="110">
        <v>5005</v>
      </c>
      <c r="K336" s="19">
        <v>3</v>
      </c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</row>
    <row r="337" spans="1:124" ht="29.25" customHeight="1" x14ac:dyDescent="0.25">
      <c r="A337" s="86">
        <v>42</v>
      </c>
      <c r="B337" s="91" t="s">
        <v>138</v>
      </c>
      <c r="C337" s="93" t="s">
        <v>139</v>
      </c>
      <c r="D337" s="94"/>
      <c r="E337" s="91" t="s">
        <v>143</v>
      </c>
      <c r="F337" s="90">
        <v>97</v>
      </c>
      <c r="G337" s="90">
        <f t="shared" si="0"/>
        <v>97</v>
      </c>
      <c r="H337" s="91" t="str">
        <f t="shared" si="1"/>
        <v>United- Main</v>
      </c>
      <c r="I337" s="91"/>
      <c r="J337" s="92">
        <v>92106</v>
      </c>
      <c r="K337" s="19">
        <v>4</v>
      </c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</row>
    <row r="338" spans="1:124" ht="29.25" customHeight="1" x14ac:dyDescent="0.25">
      <c r="A338" s="104">
        <v>42</v>
      </c>
      <c r="B338" s="109" t="s">
        <v>138</v>
      </c>
      <c r="C338" s="111" t="s">
        <v>139</v>
      </c>
      <c r="D338" s="112"/>
      <c r="E338" s="119" t="s">
        <v>145</v>
      </c>
      <c r="F338" s="108">
        <v>97</v>
      </c>
      <c r="G338" s="108">
        <f t="shared" si="0"/>
        <v>97</v>
      </c>
      <c r="H338" s="109" t="str">
        <f t="shared" si="1"/>
        <v xml:space="preserve">United-Stark  </v>
      </c>
      <c r="I338" s="109"/>
      <c r="J338" s="110">
        <v>92106</v>
      </c>
      <c r="K338" s="19">
        <v>5</v>
      </c>
    </row>
    <row r="339" spans="1:124" ht="29.25" customHeight="1" x14ac:dyDescent="0.25">
      <c r="A339" s="120">
        <v>42</v>
      </c>
      <c r="B339" s="125" t="s">
        <v>138</v>
      </c>
      <c r="C339" s="127" t="s">
        <v>139</v>
      </c>
      <c r="D339" s="128"/>
      <c r="E339" s="125" t="s">
        <v>144</v>
      </c>
      <c r="F339" s="124">
        <v>97</v>
      </c>
      <c r="G339" s="124">
        <f t="shared" si="0"/>
        <v>97</v>
      </c>
      <c r="H339" s="125" t="str">
        <f t="shared" si="1"/>
        <v>United-Washington</v>
      </c>
      <c r="I339" s="125"/>
      <c r="J339" s="126">
        <v>92106</v>
      </c>
      <c r="K339" s="19">
        <v>6</v>
      </c>
    </row>
    <row r="340" spans="1:124" ht="29.25" customHeight="1" x14ac:dyDescent="0.25">
      <c r="A340" s="104">
        <v>42</v>
      </c>
      <c r="B340" s="109" t="s">
        <v>138</v>
      </c>
      <c r="C340" s="111" t="s">
        <v>139</v>
      </c>
      <c r="D340" s="112"/>
      <c r="E340" s="107" t="s">
        <v>109</v>
      </c>
      <c r="F340" s="108">
        <v>97</v>
      </c>
      <c r="G340" s="108">
        <f t="shared" si="0"/>
        <v>97</v>
      </c>
      <c r="H340" s="109" t="str">
        <f t="shared" si="1"/>
        <v>United: Fayette/Scioto/Madison</v>
      </c>
      <c r="I340" s="109"/>
      <c r="J340" s="110">
        <v>92106</v>
      </c>
      <c r="K340" s="19">
        <v>7</v>
      </c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</row>
    <row r="341" spans="1:124" ht="29.25" customHeight="1" x14ac:dyDescent="0.25">
      <c r="A341" s="95">
        <v>42</v>
      </c>
      <c r="B341" s="100" t="s">
        <v>138</v>
      </c>
      <c r="C341" s="102" t="s">
        <v>139</v>
      </c>
      <c r="D341" s="103"/>
      <c r="E341" s="100" t="s">
        <v>142</v>
      </c>
      <c r="F341" s="99">
        <v>97</v>
      </c>
      <c r="G341" s="99">
        <f t="shared" si="0"/>
        <v>97</v>
      </c>
      <c r="H341" s="100" t="str">
        <f t="shared" si="1"/>
        <v>United-Highland</v>
      </c>
      <c r="I341" s="100"/>
      <c r="J341" s="101">
        <v>92106</v>
      </c>
      <c r="K341" s="19">
        <v>8</v>
      </c>
    </row>
    <row r="342" spans="1:124" s="118" customFormat="1" ht="9.75" customHeight="1" x14ac:dyDescent="0.25">
      <c r="A342" s="3">
        <v>42</v>
      </c>
      <c r="B342" s="137"/>
      <c r="C342" s="138"/>
      <c r="D342" s="139"/>
      <c r="E342" s="137"/>
      <c r="F342" s="140"/>
      <c r="G342" s="140"/>
      <c r="H342" s="137"/>
      <c r="I342" s="137"/>
      <c r="J342" s="141"/>
      <c r="K342" s="141">
        <v>5</v>
      </c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</row>
    <row r="343" spans="1:124" ht="29.25" customHeight="1" x14ac:dyDescent="0.25">
      <c r="A343" s="86">
        <v>44</v>
      </c>
      <c r="B343" s="91" t="s">
        <v>140</v>
      </c>
      <c r="C343" s="93" t="s">
        <v>8</v>
      </c>
      <c r="D343" s="94"/>
      <c r="E343" s="91" t="s">
        <v>143</v>
      </c>
      <c r="F343" s="90">
        <v>0.68</v>
      </c>
      <c r="G343" s="90">
        <f>F343</f>
        <v>0.68</v>
      </c>
      <c r="H343" s="91" t="str">
        <f>E343</f>
        <v>United- Main</v>
      </c>
      <c r="I343" s="91" t="s">
        <v>141</v>
      </c>
      <c r="J343" s="92">
        <v>1212</v>
      </c>
      <c r="K343" s="19">
        <v>1</v>
      </c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</row>
    <row r="344" spans="1:124" ht="29.25" customHeight="1" x14ac:dyDescent="0.25">
      <c r="A344" s="104">
        <v>44</v>
      </c>
      <c r="B344" s="109" t="s">
        <v>140</v>
      </c>
      <c r="C344" s="111" t="s">
        <v>8</v>
      </c>
      <c r="D344" s="112"/>
      <c r="E344" s="119" t="s">
        <v>145</v>
      </c>
      <c r="F344" s="108">
        <v>0.68</v>
      </c>
      <c r="G344" s="108">
        <f>F344</f>
        <v>0.68</v>
      </c>
      <c r="H344" s="109" t="str">
        <f>E344</f>
        <v xml:space="preserve">United-Stark  </v>
      </c>
      <c r="I344" s="109" t="s">
        <v>141</v>
      </c>
      <c r="J344" s="110">
        <v>1212</v>
      </c>
      <c r="K344" s="19">
        <v>2</v>
      </c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</row>
    <row r="345" spans="1:124" ht="29.25" customHeight="1" x14ac:dyDescent="0.25">
      <c r="A345" s="120">
        <v>44</v>
      </c>
      <c r="B345" s="125" t="s">
        <v>140</v>
      </c>
      <c r="C345" s="127" t="s">
        <v>8</v>
      </c>
      <c r="D345" s="128"/>
      <c r="E345" s="125" t="s">
        <v>144</v>
      </c>
      <c r="F345" s="124">
        <v>0.68</v>
      </c>
      <c r="G345" s="124">
        <f>F345</f>
        <v>0.68</v>
      </c>
      <c r="H345" s="125" t="str">
        <f>E345</f>
        <v>United-Washington</v>
      </c>
      <c r="I345" s="125" t="s">
        <v>141</v>
      </c>
      <c r="J345" s="126">
        <v>1212</v>
      </c>
      <c r="K345" s="19">
        <v>3</v>
      </c>
    </row>
    <row r="346" spans="1:124" ht="29.25" customHeight="1" x14ac:dyDescent="0.25">
      <c r="A346" s="104">
        <v>44</v>
      </c>
      <c r="B346" s="109" t="s">
        <v>140</v>
      </c>
      <c r="C346" s="111" t="s">
        <v>8</v>
      </c>
      <c r="D346" s="112"/>
      <c r="E346" s="107" t="s">
        <v>109</v>
      </c>
      <c r="F346" s="108">
        <v>0.68</v>
      </c>
      <c r="G346" s="108">
        <f>F346</f>
        <v>0.68</v>
      </c>
      <c r="H346" s="109" t="str">
        <f>E346</f>
        <v>United: Fayette/Scioto/Madison</v>
      </c>
      <c r="I346" s="109" t="s">
        <v>141</v>
      </c>
      <c r="J346" s="110">
        <v>1212</v>
      </c>
      <c r="K346" s="19">
        <v>4</v>
      </c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</row>
    <row r="347" spans="1:124" ht="29.25" customHeight="1" x14ac:dyDescent="0.25">
      <c r="A347" s="95">
        <v>44</v>
      </c>
      <c r="B347" s="100" t="s">
        <v>140</v>
      </c>
      <c r="C347" s="102" t="s">
        <v>8</v>
      </c>
      <c r="D347" s="103"/>
      <c r="E347" s="100" t="s">
        <v>142</v>
      </c>
      <c r="F347" s="99">
        <v>0.68</v>
      </c>
      <c r="G347" s="99">
        <f>F347</f>
        <v>0.68</v>
      </c>
      <c r="H347" s="100" t="str">
        <f>E347</f>
        <v>United-Highland</v>
      </c>
      <c r="I347" s="100" t="s">
        <v>141</v>
      </c>
      <c r="J347" s="101">
        <v>1212</v>
      </c>
      <c r="K347" s="19">
        <v>5</v>
      </c>
    </row>
    <row r="348" spans="1:124" ht="29.25" customHeight="1" x14ac:dyDescent="0.25">
      <c r="A348" s="3">
        <v>44</v>
      </c>
      <c r="B348" s="137"/>
      <c r="C348" s="138"/>
      <c r="D348" s="139"/>
      <c r="E348" s="137"/>
      <c r="F348" s="140"/>
      <c r="G348" s="140"/>
      <c r="H348" s="137"/>
      <c r="I348" s="137"/>
      <c r="J348" s="141"/>
      <c r="K348" s="141">
        <v>6</v>
      </c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  <c r="AA348" s="118"/>
      <c r="AB348" s="118"/>
      <c r="AC348" s="118"/>
      <c r="AD348" s="118"/>
      <c r="AE348" s="118"/>
      <c r="AF348" s="118"/>
      <c r="AG348" s="118"/>
      <c r="AH348" s="118"/>
      <c r="AI348" s="118"/>
      <c r="AJ348" s="118"/>
      <c r="AK348" s="118"/>
      <c r="AL348" s="118"/>
      <c r="AM348" s="118"/>
      <c r="AN348" s="118"/>
      <c r="AO348" s="118"/>
      <c r="AP348" s="118"/>
      <c r="AQ348" s="118"/>
      <c r="AR348" s="118"/>
      <c r="AS348" s="118"/>
      <c r="AT348" s="118"/>
      <c r="AU348" s="118"/>
      <c r="AV348" s="118"/>
      <c r="AW348" s="118"/>
      <c r="AX348" s="118"/>
      <c r="AY348" s="118"/>
      <c r="AZ348" s="118"/>
      <c r="BA348" s="118"/>
      <c r="BB348" s="118"/>
      <c r="BC348" s="118"/>
      <c r="BD348" s="118"/>
      <c r="BE348" s="118"/>
      <c r="BF348" s="118"/>
      <c r="BG348" s="118"/>
      <c r="BH348" s="118"/>
      <c r="BI348" s="118"/>
      <c r="BJ348" s="118"/>
      <c r="BK348" s="118"/>
      <c r="BL348" s="118"/>
      <c r="BM348" s="118"/>
      <c r="BN348" s="118"/>
      <c r="BO348" s="118"/>
      <c r="BP348" s="118"/>
      <c r="BQ348" s="118"/>
      <c r="BR348" s="118"/>
      <c r="BS348" s="118"/>
      <c r="BT348" s="118"/>
      <c r="BU348" s="118"/>
      <c r="BV348" s="118"/>
      <c r="BW348" s="118"/>
      <c r="BX348" s="118"/>
      <c r="BY348" s="118"/>
      <c r="BZ348" s="118"/>
      <c r="CA348" s="118"/>
      <c r="CB348" s="118"/>
      <c r="CC348" s="118"/>
      <c r="CD348" s="118"/>
      <c r="CE348" s="118"/>
      <c r="CF348" s="118"/>
      <c r="CG348" s="118"/>
      <c r="CH348" s="118"/>
      <c r="CI348" s="118"/>
      <c r="CJ348" s="118"/>
      <c r="CK348" s="118"/>
      <c r="CL348" s="118"/>
      <c r="CM348" s="118"/>
      <c r="CN348" s="118"/>
      <c r="CO348" s="118"/>
      <c r="CP348" s="118"/>
      <c r="CQ348" s="118"/>
      <c r="CR348" s="118"/>
      <c r="CS348" s="118"/>
      <c r="CT348" s="118"/>
      <c r="CU348" s="118"/>
      <c r="CV348" s="118"/>
      <c r="CW348" s="118"/>
      <c r="CX348" s="118"/>
      <c r="CY348" s="118"/>
      <c r="CZ348" s="118"/>
      <c r="DA348" s="118"/>
      <c r="DB348" s="118"/>
      <c r="DC348" s="118"/>
      <c r="DD348" s="118"/>
      <c r="DE348" s="118"/>
      <c r="DF348" s="118"/>
      <c r="DG348" s="118"/>
      <c r="DH348" s="118"/>
      <c r="DI348" s="118"/>
      <c r="DJ348" s="118"/>
      <c r="DK348" s="118"/>
      <c r="DL348" s="118"/>
      <c r="DM348" s="118"/>
      <c r="DN348" s="118"/>
      <c r="DO348" s="118"/>
      <c r="DP348" s="118"/>
      <c r="DQ348" s="118"/>
      <c r="DR348" s="118"/>
      <c r="DS348" s="118"/>
      <c r="DT348" s="118"/>
    </row>
    <row r="349" spans="1:124" s="12" customFormat="1" ht="29.25" customHeight="1" x14ac:dyDescent="0.25">
      <c r="A349" s="113"/>
      <c r="B349" s="114"/>
      <c r="C349" s="113"/>
      <c r="D349" s="115"/>
      <c r="E349" s="114"/>
      <c r="F349" s="116"/>
      <c r="G349" s="116"/>
      <c r="H349" s="114"/>
      <c r="I349" s="114"/>
      <c r="K349" s="7"/>
    </row>
    <row r="350" spans="1:124" s="12" customFormat="1" ht="29.25" customHeight="1" x14ac:dyDescent="0.25">
      <c r="A350" s="113"/>
      <c r="B350" s="114"/>
      <c r="C350" s="113"/>
      <c r="D350" s="115"/>
      <c r="E350" s="114"/>
      <c r="F350" s="116"/>
      <c r="G350" s="116"/>
      <c r="H350" s="114"/>
      <c r="I350" s="114"/>
      <c r="K350" s="7"/>
    </row>
    <row r="351" spans="1:124" s="12" customFormat="1" ht="29.25" customHeight="1" x14ac:dyDescent="0.25">
      <c r="A351" s="113"/>
      <c r="B351" s="114"/>
      <c r="C351" s="113"/>
      <c r="D351" s="115"/>
      <c r="E351" s="114"/>
      <c r="F351" s="116"/>
      <c r="G351" s="116"/>
      <c r="H351" s="114"/>
      <c r="I351" s="114"/>
      <c r="K351" s="7"/>
    </row>
    <row r="352" spans="1:124" s="12" customFormat="1" ht="29.25" customHeight="1" x14ac:dyDescent="0.25">
      <c r="A352" s="113"/>
      <c r="B352" s="114"/>
      <c r="C352" s="113"/>
      <c r="D352" s="115"/>
      <c r="E352" s="114"/>
      <c r="F352" s="116"/>
      <c r="G352" s="116"/>
      <c r="H352" s="114"/>
      <c r="I352" s="114"/>
      <c r="K352" s="7"/>
    </row>
    <row r="353" spans="1:11" s="12" customFormat="1" ht="29.25" customHeight="1" x14ac:dyDescent="0.25">
      <c r="A353" s="113"/>
      <c r="B353" s="114"/>
      <c r="C353" s="113"/>
      <c r="D353" s="115"/>
      <c r="E353" s="114"/>
      <c r="F353" s="116"/>
      <c r="G353" s="116"/>
      <c r="H353" s="114"/>
      <c r="I353" s="114"/>
      <c r="K353" s="7"/>
    </row>
    <row r="354" spans="1:11" s="12" customFormat="1" ht="29.25" customHeight="1" x14ac:dyDescent="0.25">
      <c r="A354" s="113"/>
      <c r="B354" s="114"/>
      <c r="C354" s="113"/>
      <c r="D354" s="115"/>
      <c r="E354" s="114"/>
      <c r="F354" s="116"/>
      <c r="G354" s="116"/>
      <c r="H354" s="114"/>
      <c r="I354" s="114"/>
      <c r="K354" s="7"/>
    </row>
    <row r="355" spans="1:11" s="12" customFormat="1" ht="29.25" customHeight="1" x14ac:dyDescent="0.25">
      <c r="A355" s="113"/>
      <c r="B355" s="114"/>
      <c r="C355" s="113"/>
      <c r="D355" s="115"/>
      <c r="E355" s="114"/>
      <c r="F355" s="116"/>
      <c r="G355" s="116"/>
      <c r="H355" s="114"/>
      <c r="I355" s="114"/>
      <c r="K355" s="7"/>
    </row>
    <row r="356" spans="1:11" s="12" customFormat="1" ht="29.25" customHeight="1" x14ac:dyDescent="0.25">
      <c r="A356" s="113"/>
      <c r="B356" s="114"/>
      <c r="C356" s="113"/>
      <c r="D356" s="115"/>
      <c r="E356" s="114"/>
      <c r="F356" s="116"/>
      <c r="G356" s="116"/>
      <c r="H356" s="114"/>
      <c r="I356" s="114"/>
      <c r="K356" s="7"/>
    </row>
    <row r="357" spans="1:11" s="12" customFormat="1" ht="29.25" customHeight="1" x14ac:dyDescent="0.25">
      <c r="A357" s="113"/>
      <c r="B357" s="114"/>
      <c r="C357" s="113"/>
      <c r="D357" s="115"/>
      <c r="E357" s="114"/>
      <c r="F357" s="116"/>
      <c r="G357" s="116"/>
      <c r="H357" s="114"/>
      <c r="I357" s="114"/>
      <c r="K357" s="7"/>
    </row>
    <row r="358" spans="1:11" s="12" customFormat="1" ht="29.25" customHeight="1" x14ac:dyDescent="0.25">
      <c r="A358" s="113"/>
      <c r="B358" s="114"/>
      <c r="C358" s="113"/>
      <c r="D358" s="115"/>
      <c r="E358" s="114"/>
      <c r="F358" s="116"/>
      <c r="G358" s="116"/>
      <c r="H358" s="114"/>
      <c r="I358" s="114"/>
      <c r="K358" s="7"/>
    </row>
    <row r="359" spans="1:11" s="12" customFormat="1" ht="29.25" customHeight="1" x14ac:dyDescent="0.25">
      <c r="A359" s="113"/>
      <c r="B359" s="114"/>
      <c r="C359" s="113"/>
      <c r="D359" s="115"/>
      <c r="E359" s="114"/>
      <c r="F359" s="116"/>
      <c r="G359" s="116"/>
      <c r="H359" s="114"/>
      <c r="I359" s="114"/>
      <c r="K359" s="7"/>
    </row>
    <row r="360" spans="1:11" s="12" customFormat="1" ht="29.25" customHeight="1" x14ac:dyDescent="0.25">
      <c r="A360" s="113"/>
      <c r="B360" s="114"/>
      <c r="C360" s="113"/>
      <c r="D360" s="115"/>
      <c r="E360" s="114"/>
      <c r="F360" s="116"/>
      <c r="G360" s="116"/>
      <c r="H360" s="114"/>
      <c r="I360" s="114"/>
      <c r="K360" s="7"/>
    </row>
    <row r="361" spans="1:11" s="12" customFormat="1" ht="29.25" customHeight="1" x14ac:dyDescent="0.25">
      <c r="A361" s="113"/>
      <c r="B361" s="114"/>
      <c r="C361" s="113"/>
      <c r="D361" s="115"/>
      <c r="E361" s="114"/>
      <c r="F361" s="116"/>
      <c r="G361" s="116"/>
      <c r="H361" s="114"/>
      <c r="I361" s="114"/>
      <c r="K361" s="7"/>
    </row>
    <row r="362" spans="1:11" s="12" customFormat="1" ht="29.25" customHeight="1" x14ac:dyDescent="0.25">
      <c r="A362" s="113"/>
      <c r="B362" s="114"/>
      <c r="C362" s="113"/>
      <c r="D362" s="115"/>
      <c r="E362" s="114"/>
      <c r="F362" s="116"/>
      <c r="G362" s="116"/>
      <c r="H362" s="114"/>
      <c r="I362" s="114"/>
      <c r="K362" s="7"/>
    </row>
    <row r="363" spans="1:11" s="12" customFormat="1" ht="29.25" customHeight="1" x14ac:dyDescent="0.25">
      <c r="A363" s="113"/>
      <c r="B363" s="114"/>
      <c r="C363" s="113"/>
      <c r="D363" s="115"/>
      <c r="E363" s="114"/>
      <c r="F363" s="116"/>
      <c r="G363" s="116"/>
      <c r="H363" s="114"/>
      <c r="I363" s="114"/>
      <c r="K363" s="7"/>
    </row>
    <row r="364" spans="1:11" s="12" customFormat="1" ht="29.25" customHeight="1" x14ac:dyDescent="0.25">
      <c r="A364" s="113"/>
      <c r="B364" s="114"/>
      <c r="C364" s="113"/>
      <c r="D364" s="115"/>
      <c r="E364" s="114"/>
      <c r="F364" s="116"/>
      <c r="G364" s="116"/>
      <c r="H364" s="114"/>
      <c r="I364" s="114"/>
      <c r="K364" s="7"/>
    </row>
    <row r="365" spans="1:11" s="12" customFormat="1" ht="29.25" customHeight="1" x14ac:dyDescent="0.25">
      <c r="A365" s="113"/>
      <c r="B365" s="114"/>
      <c r="C365" s="113"/>
      <c r="D365" s="115"/>
      <c r="E365" s="114"/>
      <c r="F365" s="116"/>
      <c r="G365" s="116"/>
      <c r="H365" s="114"/>
      <c r="I365" s="114"/>
      <c r="K365" s="7"/>
    </row>
    <row r="366" spans="1:11" s="12" customFormat="1" ht="29.25" customHeight="1" x14ac:dyDescent="0.25">
      <c r="A366" s="113"/>
      <c r="B366" s="114"/>
      <c r="C366" s="113"/>
      <c r="D366" s="115"/>
      <c r="E366" s="114"/>
      <c r="F366" s="116"/>
      <c r="G366" s="116"/>
      <c r="H366" s="114"/>
      <c r="I366" s="114"/>
      <c r="K366" s="7"/>
    </row>
    <row r="367" spans="1:11" s="12" customFormat="1" ht="29.25" customHeight="1" x14ac:dyDescent="0.25">
      <c r="A367" s="113"/>
      <c r="B367" s="114"/>
      <c r="C367" s="113"/>
      <c r="D367" s="115"/>
      <c r="E367" s="114"/>
      <c r="F367" s="116"/>
      <c r="G367" s="116"/>
      <c r="H367" s="114"/>
      <c r="I367" s="114"/>
      <c r="K367" s="7"/>
    </row>
    <row r="368" spans="1:11" s="12" customFormat="1" ht="29.25" customHeight="1" x14ac:dyDescent="0.25">
      <c r="A368" s="113"/>
      <c r="B368" s="114"/>
      <c r="C368" s="113"/>
      <c r="D368" s="115"/>
      <c r="E368" s="114"/>
      <c r="F368" s="116"/>
      <c r="G368" s="116"/>
      <c r="H368" s="114"/>
      <c r="I368" s="114"/>
      <c r="K368" s="7"/>
    </row>
    <row r="369" spans="1:11" s="12" customFormat="1" ht="29.25" customHeight="1" x14ac:dyDescent="0.25">
      <c r="A369" s="113"/>
      <c r="B369" s="114"/>
      <c r="C369" s="113"/>
      <c r="D369" s="115"/>
      <c r="E369" s="114"/>
      <c r="F369" s="116"/>
      <c r="G369" s="116"/>
      <c r="H369" s="114"/>
      <c r="I369" s="114"/>
      <c r="K369" s="7"/>
    </row>
    <row r="370" spans="1:11" s="12" customFormat="1" ht="29.25" customHeight="1" x14ac:dyDescent="0.25">
      <c r="A370" s="113"/>
      <c r="B370" s="114"/>
      <c r="C370" s="113"/>
      <c r="D370" s="115"/>
      <c r="E370" s="114"/>
      <c r="F370" s="116"/>
      <c r="G370" s="116"/>
      <c r="H370" s="114"/>
      <c r="I370" s="114"/>
      <c r="K370" s="7"/>
    </row>
    <row r="371" spans="1:11" s="12" customFormat="1" ht="29.25" customHeight="1" x14ac:dyDescent="0.25">
      <c r="A371" s="113"/>
      <c r="B371" s="114"/>
      <c r="C371" s="113"/>
      <c r="D371" s="115"/>
      <c r="E371" s="114"/>
      <c r="F371" s="116"/>
      <c r="G371" s="116"/>
      <c r="H371" s="114"/>
      <c r="I371" s="114"/>
      <c r="K371" s="7"/>
    </row>
    <row r="372" spans="1:11" s="12" customFormat="1" ht="29.25" customHeight="1" x14ac:dyDescent="0.25">
      <c r="A372" s="113"/>
      <c r="B372" s="114"/>
      <c r="C372" s="113"/>
      <c r="D372" s="115"/>
      <c r="E372" s="114"/>
      <c r="F372" s="116"/>
      <c r="G372" s="116"/>
      <c r="H372" s="114"/>
      <c r="I372" s="114"/>
      <c r="K372" s="7"/>
    </row>
    <row r="373" spans="1:11" s="12" customFormat="1" ht="29.25" customHeight="1" x14ac:dyDescent="0.25">
      <c r="A373" s="113"/>
      <c r="B373" s="114"/>
      <c r="C373" s="113"/>
      <c r="D373" s="115"/>
      <c r="E373" s="114"/>
      <c r="F373" s="116"/>
      <c r="G373" s="116"/>
      <c r="H373" s="114"/>
      <c r="I373" s="114"/>
      <c r="K373" s="7"/>
    </row>
    <row r="374" spans="1:11" s="12" customFormat="1" ht="29.25" customHeight="1" x14ac:dyDescent="0.25">
      <c r="A374" s="113"/>
      <c r="B374" s="114"/>
      <c r="C374" s="113"/>
      <c r="D374" s="115"/>
      <c r="E374" s="114"/>
      <c r="F374" s="116"/>
      <c r="G374" s="116"/>
      <c r="H374" s="114"/>
      <c r="I374" s="114"/>
      <c r="K374" s="7"/>
    </row>
    <row r="375" spans="1:11" s="12" customFormat="1" ht="29.25" customHeight="1" x14ac:dyDescent="0.25">
      <c r="A375" s="113"/>
      <c r="B375" s="114"/>
      <c r="C375" s="113"/>
      <c r="D375" s="115"/>
      <c r="E375" s="114"/>
      <c r="F375" s="116"/>
      <c r="G375" s="116"/>
      <c r="H375" s="114"/>
      <c r="I375" s="114"/>
      <c r="K375" s="7"/>
    </row>
    <row r="376" spans="1:11" s="12" customFormat="1" ht="29.25" customHeight="1" x14ac:dyDescent="0.25">
      <c r="A376" s="113"/>
      <c r="B376" s="114"/>
      <c r="C376" s="113"/>
      <c r="D376" s="115"/>
      <c r="E376" s="114"/>
      <c r="F376" s="116"/>
      <c r="G376" s="116"/>
      <c r="H376" s="114"/>
      <c r="I376" s="114"/>
      <c r="K376" s="7"/>
    </row>
    <row r="377" spans="1:11" s="12" customFormat="1" ht="29.25" customHeight="1" x14ac:dyDescent="0.25">
      <c r="A377" s="113"/>
      <c r="B377" s="114"/>
      <c r="C377" s="113"/>
      <c r="D377" s="115"/>
      <c r="E377" s="114"/>
      <c r="F377" s="116"/>
      <c r="G377" s="116"/>
      <c r="H377" s="114"/>
      <c r="I377" s="114"/>
      <c r="K377" s="7"/>
    </row>
    <row r="378" spans="1:11" s="12" customFormat="1" ht="29.25" customHeight="1" x14ac:dyDescent="0.25">
      <c r="A378" s="113"/>
      <c r="B378" s="114"/>
      <c r="C378" s="113"/>
      <c r="D378" s="115"/>
      <c r="E378" s="114"/>
      <c r="F378" s="116"/>
      <c r="G378" s="116"/>
      <c r="H378" s="114"/>
      <c r="I378" s="114"/>
      <c r="K378" s="7"/>
    </row>
    <row r="379" spans="1:11" s="12" customFormat="1" ht="29.25" customHeight="1" x14ac:dyDescent="0.25">
      <c r="A379" s="113"/>
      <c r="B379" s="114"/>
      <c r="C379" s="113"/>
      <c r="D379" s="115"/>
      <c r="E379" s="114"/>
      <c r="F379" s="116"/>
      <c r="G379" s="116"/>
      <c r="H379" s="114"/>
      <c r="I379" s="114"/>
      <c r="K379" s="7"/>
    </row>
    <row r="380" spans="1:11" s="12" customFormat="1" ht="29.25" customHeight="1" x14ac:dyDescent="0.25">
      <c r="A380" s="113"/>
      <c r="B380" s="114"/>
      <c r="C380" s="113"/>
      <c r="D380" s="115"/>
      <c r="E380" s="114"/>
      <c r="F380" s="116"/>
      <c r="G380" s="116"/>
      <c r="H380" s="114"/>
      <c r="I380" s="114"/>
      <c r="K380" s="7"/>
    </row>
    <row r="381" spans="1:11" s="12" customFormat="1" ht="29.25" customHeight="1" x14ac:dyDescent="0.25">
      <c r="A381" s="113"/>
      <c r="B381" s="114"/>
      <c r="C381" s="113"/>
      <c r="D381" s="115"/>
      <c r="E381" s="114"/>
      <c r="F381" s="116"/>
      <c r="G381" s="116"/>
      <c r="H381" s="114"/>
      <c r="I381" s="114"/>
      <c r="K381" s="7"/>
    </row>
    <row r="382" spans="1:11" s="12" customFormat="1" ht="29.25" customHeight="1" x14ac:dyDescent="0.25">
      <c r="A382" s="113"/>
      <c r="B382" s="114"/>
      <c r="C382" s="113"/>
      <c r="D382" s="115"/>
      <c r="E382" s="114"/>
      <c r="F382" s="116"/>
      <c r="G382" s="116"/>
      <c r="H382" s="114"/>
      <c r="I382" s="114"/>
      <c r="K382" s="7"/>
    </row>
    <row r="383" spans="1:11" s="12" customFormat="1" ht="29.25" customHeight="1" x14ac:dyDescent="0.25">
      <c r="A383" s="113"/>
      <c r="B383" s="114"/>
      <c r="C383" s="113"/>
      <c r="D383" s="115"/>
      <c r="E383" s="114"/>
      <c r="F383" s="116"/>
      <c r="G383" s="116"/>
      <c r="H383" s="114"/>
      <c r="I383" s="114"/>
      <c r="K383" s="7"/>
    </row>
    <row r="384" spans="1:11" s="12" customFormat="1" ht="29.25" customHeight="1" x14ac:dyDescent="0.25">
      <c r="A384" s="113"/>
      <c r="B384" s="114"/>
      <c r="C384" s="113"/>
      <c r="D384" s="115"/>
      <c r="E384" s="114"/>
      <c r="F384" s="116"/>
      <c r="G384" s="116"/>
      <c r="H384" s="114"/>
      <c r="I384" s="114"/>
      <c r="K384" s="7"/>
    </row>
    <row r="385" spans="1:11" s="12" customFormat="1" ht="29.25" customHeight="1" x14ac:dyDescent="0.25">
      <c r="A385" s="113"/>
      <c r="B385" s="114"/>
      <c r="C385" s="113"/>
      <c r="D385" s="115"/>
      <c r="E385" s="114"/>
      <c r="F385" s="116"/>
      <c r="G385" s="116"/>
      <c r="H385" s="114"/>
      <c r="I385" s="114"/>
      <c r="K385" s="7"/>
    </row>
    <row r="386" spans="1:11" s="12" customFormat="1" ht="29.25" customHeight="1" x14ac:dyDescent="0.25">
      <c r="A386" s="113"/>
      <c r="B386" s="114"/>
      <c r="C386" s="113"/>
      <c r="D386" s="115"/>
      <c r="E386" s="114"/>
      <c r="F386" s="116"/>
      <c r="G386" s="116"/>
      <c r="H386" s="114"/>
      <c r="I386" s="114"/>
      <c r="K386" s="7"/>
    </row>
    <row r="387" spans="1:11" s="12" customFormat="1" ht="29.25" customHeight="1" x14ac:dyDescent="0.25">
      <c r="A387" s="113"/>
      <c r="B387" s="114"/>
      <c r="C387" s="113"/>
      <c r="D387" s="115"/>
      <c r="E387" s="114"/>
      <c r="F387" s="116"/>
      <c r="G387" s="116"/>
      <c r="H387" s="114"/>
      <c r="I387" s="114"/>
      <c r="K387" s="7"/>
    </row>
    <row r="388" spans="1:11" s="12" customFormat="1" ht="29.25" customHeight="1" x14ac:dyDescent="0.25">
      <c r="A388" s="113"/>
      <c r="B388" s="114"/>
      <c r="C388" s="113"/>
      <c r="D388" s="115"/>
      <c r="E388" s="114"/>
      <c r="F388" s="116"/>
      <c r="G388" s="116"/>
      <c r="H388" s="114"/>
      <c r="I388" s="114"/>
      <c r="K388" s="7"/>
    </row>
    <row r="389" spans="1:11" s="12" customFormat="1" ht="29.25" customHeight="1" x14ac:dyDescent="0.25">
      <c r="A389" s="113"/>
      <c r="B389" s="114"/>
      <c r="C389" s="113"/>
      <c r="D389" s="115"/>
      <c r="E389" s="114"/>
      <c r="F389" s="116"/>
      <c r="G389" s="116"/>
      <c r="H389" s="114"/>
      <c r="I389" s="114"/>
      <c r="K389" s="7"/>
    </row>
    <row r="390" spans="1:11" s="12" customFormat="1" ht="29.25" customHeight="1" x14ac:dyDescent="0.25">
      <c r="A390" s="113"/>
      <c r="B390" s="114"/>
      <c r="C390" s="113"/>
      <c r="D390" s="115"/>
      <c r="E390" s="114"/>
      <c r="F390" s="116"/>
      <c r="G390" s="116"/>
      <c r="H390" s="114"/>
      <c r="I390" s="114"/>
      <c r="K390" s="7"/>
    </row>
    <row r="391" spans="1:11" s="12" customFormat="1" ht="29.25" customHeight="1" x14ac:dyDescent="0.25">
      <c r="A391" s="113"/>
      <c r="B391" s="114"/>
      <c r="C391" s="113"/>
      <c r="D391" s="115"/>
      <c r="E391" s="114"/>
      <c r="F391" s="116"/>
      <c r="G391" s="116"/>
      <c r="H391" s="114"/>
      <c r="I391" s="114"/>
      <c r="K391" s="7"/>
    </row>
    <row r="392" spans="1:11" s="12" customFormat="1" ht="29.25" customHeight="1" x14ac:dyDescent="0.25">
      <c r="A392" s="113"/>
      <c r="B392" s="114"/>
      <c r="C392" s="113"/>
      <c r="D392" s="115"/>
      <c r="E392" s="114"/>
      <c r="F392" s="116"/>
      <c r="G392" s="116"/>
      <c r="H392" s="114"/>
      <c r="I392" s="114"/>
      <c r="K392" s="7"/>
    </row>
    <row r="393" spans="1:11" s="12" customFormat="1" ht="29.25" customHeight="1" x14ac:dyDescent="0.25">
      <c r="A393" s="113"/>
      <c r="B393" s="114"/>
      <c r="C393" s="113"/>
      <c r="D393" s="115"/>
      <c r="E393" s="114"/>
      <c r="F393" s="116"/>
      <c r="G393" s="116"/>
      <c r="H393" s="114"/>
      <c r="I393" s="114"/>
      <c r="K393" s="7"/>
    </row>
    <row r="394" spans="1:11" s="12" customFormat="1" ht="29.25" customHeight="1" x14ac:dyDescent="0.25">
      <c r="A394" s="113"/>
      <c r="B394" s="114"/>
      <c r="C394" s="113"/>
      <c r="D394" s="115"/>
      <c r="E394" s="114"/>
      <c r="F394" s="116"/>
      <c r="G394" s="116"/>
      <c r="H394" s="114"/>
      <c r="I394" s="114"/>
      <c r="K394" s="7"/>
    </row>
    <row r="395" spans="1:11" s="12" customFormat="1" ht="29.25" customHeight="1" x14ac:dyDescent="0.25">
      <c r="A395" s="113"/>
      <c r="B395" s="114"/>
      <c r="C395" s="113"/>
      <c r="D395" s="115"/>
      <c r="E395" s="114"/>
      <c r="F395" s="116"/>
      <c r="G395" s="116"/>
      <c r="H395" s="114"/>
      <c r="I395" s="114"/>
      <c r="K395" s="7"/>
    </row>
    <row r="396" spans="1:11" s="12" customFormat="1" ht="29.25" customHeight="1" x14ac:dyDescent="0.25">
      <c r="A396" s="113"/>
      <c r="B396" s="114"/>
      <c r="C396" s="113"/>
      <c r="D396" s="115"/>
      <c r="E396" s="114"/>
      <c r="F396" s="116"/>
      <c r="G396" s="116"/>
      <c r="H396" s="114"/>
      <c r="I396" s="114"/>
      <c r="K396" s="7"/>
    </row>
    <row r="397" spans="1:11" s="12" customFormat="1" ht="29.25" customHeight="1" x14ac:dyDescent="0.25">
      <c r="A397" s="113"/>
      <c r="B397" s="114"/>
      <c r="C397" s="113"/>
      <c r="D397" s="115"/>
      <c r="E397" s="114"/>
      <c r="F397" s="116"/>
      <c r="G397" s="116"/>
      <c r="H397" s="114"/>
      <c r="I397" s="114"/>
      <c r="K397" s="7"/>
    </row>
    <row r="398" spans="1:11" s="12" customFormat="1" ht="29.25" customHeight="1" x14ac:dyDescent="0.25">
      <c r="A398" s="113"/>
      <c r="B398" s="114"/>
      <c r="C398" s="113"/>
      <c r="D398" s="115"/>
      <c r="E398" s="114"/>
      <c r="F398" s="116"/>
      <c r="G398" s="116"/>
      <c r="H398" s="114"/>
      <c r="I398" s="114"/>
      <c r="K398" s="7"/>
    </row>
    <row r="399" spans="1:11" s="12" customFormat="1" ht="29.25" customHeight="1" x14ac:dyDescent="0.25">
      <c r="A399" s="113"/>
      <c r="B399" s="114"/>
      <c r="C399" s="113"/>
      <c r="D399" s="115"/>
      <c r="E399" s="114"/>
      <c r="F399" s="116"/>
      <c r="G399" s="116"/>
      <c r="H399" s="114"/>
      <c r="I399" s="114"/>
      <c r="K399" s="7"/>
    </row>
    <row r="400" spans="1:11" s="12" customFormat="1" ht="29.25" customHeight="1" x14ac:dyDescent="0.25">
      <c r="A400" s="113"/>
      <c r="B400" s="114"/>
      <c r="C400" s="113"/>
      <c r="D400" s="115"/>
      <c r="E400" s="114"/>
      <c r="F400" s="116"/>
      <c r="G400" s="116"/>
      <c r="H400" s="114"/>
      <c r="I400" s="114"/>
      <c r="K400" s="7"/>
    </row>
    <row r="401" spans="1:11" s="12" customFormat="1" ht="29.25" customHeight="1" x14ac:dyDescent="0.25">
      <c r="A401" s="113"/>
      <c r="B401" s="114"/>
      <c r="C401" s="113"/>
      <c r="D401" s="115"/>
      <c r="E401" s="114"/>
      <c r="F401" s="116"/>
      <c r="G401" s="116"/>
      <c r="H401" s="114"/>
      <c r="I401" s="114"/>
      <c r="K401" s="7"/>
    </row>
    <row r="402" spans="1:11" s="12" customFormat="1" ht="29.25" customHeight="1" x14ac:dyDescent="0.25">
      <c r="A402" s="113"/>
      <c r="B402" s="114"/>
      <c r="C402" s="113"/>
      <c r="D402" s="115"/>
      <c r="E402" s="114"/>
      <c r="F402" s="116"/>
      <c r="G402" s="116"/>
      <c r="H402" s="114"/>
      <c r="I402" s="114"/>
      <c r="K402" s="7"/>
    </row>
    <row r="403" spans="1:11" s="12" customFormat="1" ht="29.25" customHeight="1" x14ac:dyDescent="0.25">
      <c r="A403" s="113"/>
      <c r="B403" s="114"/>
      <c r="C403" s="113"/>
      <c r="D403" s="115"/>
      <c r="E403" s="114"/>
      <c r="F403" s="116"/>
      <c r="G403" s="116"/>
      <c r="H403" s="114"/>
      <c r="I403" s="114"/>
      <c r="K403" s="7"/>
    </row>
    <row r="404" spans="1:11" s="12" customFormat="1" ht="29.25" customHeight="1" x14ac:dyDescent="0.25">
      <c r="A404" s="113"/>
      <c r="B404" s="114"/>
      <c r="C404" s="113"/>
      <c r="D404" s="115"/>
      <c r="E404" s="114"/>
      <c r="F404" s="116"/>
      <c r="G404" s="116"/>
      <c r="H404" s="114"/>
      <c r="I404" s="114"/>
      <c r="K404" s="7"/>
    </row>
    <row r="405" spans="1:11" s="12" customFormat="1" ht="29.25" customHeight="1" x14ac:dyDescent="0.25">
      <c r="A405" s="113"/>
      <c r="B405" s="114"/>
      <c r="C405" s="113"/>
      <c r="D405" s="115"/>
      <c r="E405" s="114"/>
      <c r="F405" s="116"/>
      <c r="G405" s="116"/>
      <c r="H405" s="114"/>
      <c r="I405" s="114"/>
      <c r="K405" s="7"/>
    </row>
    <row r="406" spans="1:11" s="12" customFormat="1" ht="29.25" customHeight="1" x14ac:dyDescent="0.25">
      <c r="A406" s="113"/>
      <c r="B406" s="114"/>
      <c r="C406" s="113"/>
      <c r="D406" s="115"/>
      <c r="E406" s="114"/>
      <c r="F406" s="116"/>
      <c r="G406" s="116"/>
      <c r="H406" s="114"/>
      <c r="I406" s="114"/>
      <c r="K406" s="7"/>
    </row>
    <row r="407" spans="1:11" s="12" customFormat="1" ht="29.25" customHeight="1" x14ac:dyDescent="0.25">
      <c r="A407" s="113"/>
      <c r="B407" s="114"/>
      <c r="C407" s="113"/>
      <c r="D407" s="115"/>
      <c r="E407" s="114"/>
      <c r="F407" s="116"/>
      <c r="G407" s="116"/>
      <c r="H407" s="114"/>
      <c r="I407" s="114"/>
      <c r="K407" s="7"/>
    </row>
    <row r="408" spans="1:11" s="12" customFormat="1" ht="29.25" customHeight="1" x14ac:dyDescent="0.25">
      <c r="A408" s="113"/>
      <c r="B408" s="114"/>
      <c r="C408" s="113"/>
      <c r="D408" s="115"/>
      <c r="E408" s="114"/>
      <c r="F408" s="116"/>
      <c r="G408" s="116"/>
      <c r="H408" s="114"/>
      <c r="I408" s="114"/>
      <c r="K408" s="7"/>
    </row>
    <row r="409" spans="1:11" s="12" customFormat="1" ht="29.25" customHeight="1" x14ac:dyDescent="0.25">
      <c r="A409" s="113"/>
      <c r="B409" s="114"/>
      <c r="C409" s="113"/>
      <c r="D409" s="115"/>
      <c r="E409" s="114"/>
      <c r="F409" s="116"/>
      <c r="G409" s="116"/>
      <c r="H409" s="114"/>
      <c r="I409" s="114"/>
      <c r="K409" s="7"/>
    </row>
    <row r="410" spans="1:11" s="12" customFormat="1" ht="29.25" customHeight="1" x14ac:dyDescent="0.25">
      <c r="A410" s="113"/>
      <c r="B410" s="114"/>
      <c r="C410" s="113"/>
      <c r="D410" s="115"/>
      <c r="E410" s="114"/>
      <c r="F410" s="116"/>
      <c r="G410" s="116"/>
      <c r="H410" s="114"/>
      <c r="I410" s="114"/>
      <c r="K410" s="7"/>
    </row>
    <row r="411" spans="1:11" s="12" customFormat="1" ht="29.25" customHeight="1" x14ac:dyDescent="0.25">
      <c r="A411" s="113"/>
      <c r="B411" s="114"/>
      <c r="C411" s="113"/>
      <c r="D411" s="115"/>
      <c r="E411" s="114"/>
      <c r="F411" s="116"/>
      <c r="G411" s="116"/>
      <c r="H411" s="114"/>
      <c r="I411" s="114"/>
      <c r="K411" s="7"/>
    </row>
    <row r="412" spans="1:11" s="12" customFormat="1" ht="29.25" customHeight="1" x14ac:dyDescent="0.25">
      <c r="A412" s="113"/>
      <c r="B412" s="114"/>
      <c r="C412" s="113"/>
      <c r="D412" s="115"/>
      <c r="E412" s="114"/>
      <c r="F412" s="116"/>
      <c r="G412" s="116"/>
      <c r="H412" s="114"/>
      <c r="I412" s="114"/>
      <c r="K412" s="7"/>
    </row>
    <row r="413" spans="1:11" s="12" customFormat="1" ht="29.25" customHeight="1" x14ac:dyDescent="0.25">
      <c r="A413" s="113"/>
      <c r="B413" s="114"/>
      <c r="C413" s="113"/>
      <c r="D413" s="115"/>
      <c r="E413" s="114"/>
      <c r="F413" s="116"/>
      <c r="G413" s="116"/>
      <c r="H413" s="114"/>
      <c r="I413" s="114"/>
      <c r="K413" s="7"/>
    </row>
  </sheetData>
  <sheetProtection sort="0" autoFilter="0"/>
  <autoFilter ref="A3:J3" xr:uid="{4575E1F5-19FB-498B-A091-D2F271CF04E6}">
    <sortState xmlns:xlrd2="http://schemas.microsoft.com/office/spreadsheetml/2017/richdata2" ref="A4:J348">
      <sortCondition ref="E3"/>
    </sortState>
  </autoFilter>
  <sortState xmlns:xlrd2="http://schemas.microsoft.com/office/spreadsheetml/2017/richdata2" ref="A4:DT348">
    <sortCondition ref="A4:A348"/>
    <sortCondition ref="G4:G348"/>
  </sortState>
  <mergeCells count="2">
    <mergeCell ref="A1:K1"/>
    <mergeCell ref="F2:G2"/>
  </mergeCells>
  <phoneticPr fontId="3" type="noConversion"/>
  <pageMargins left="0.2" right="0.2" top="0.2" bottom="0.2" header="0.3" footer="0.3"/>
  <pageSetup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3F1AD-6DF2-4302-B7F4-CEB69EC72D65}">
  <dimension ref="A1:DV124"/>
  <sheetViews>
    <sheetView topLeftCell="A79" workbookViewId="0">
      <selection activeCell="A120" sqref="A120:XFD121"/>
    </sheetView>
  </sheetViews>
  <sheetFormatPr defaultRowHeight="15" x14ac:dyDescent="0.25"/>
  <cols>
    <col min="1" max="1" width="9.140625" style="8"/>
    <col min="2" max="2" width="57.140625" style="9" customWidth="1"/>
    <col min="3" max="3" width="15.28515625" style="8" customWidth="1"/>
    <col min="4" max="4" width="14.28515625" style="37" hidden="1" customWidth="1"/>
    <col min="5" max="5" width="20" style="9" customWidth="1"/>
    <col min="6" max="6" width="23" style="16" hidden="1" customWidth="1"/>
    <col min="7" max="7" width="25" style="16" hidden="1" customWidth="1"/>
    <col min="8" max="8" width="25" style="46" customWidth="1"/>
    <col min="9" max="9" width="11.7109375" style="9" bestFit="1" customWidth="1"/>
    <col min="10" max="10" width="12" style="9" bestFit="1" customWidth="1"/>
    <col min="11" max="11" width="9.7109375" style="47" customWidth="1"/>
    <col min="12" max="125" width="9.140625" style="26"/>
    <col min="126" max="126" width="9.140625" style="27"/>
    <col min="127" max="16384" width="9.140625" style="7"/>
  </cols>
  <sheetData>
    <row r="1" spans="1:126" ht="16.5" thickBot="1" x14ac:dyDescent="0.3">
      <c r="A1" s="166" t="s">
        <v>64</v>
      </c>
      <c r="B1" s="167"/>
      <c r="C1" s="167"/>
      <c r="D1" s="167"/>
      <c r="E1" s="167"/>
      <c r="F1" s="167"/>
      <c r="G1" s="167"/>
      <c r="H1" s="167"/>
      <c r="I1" s="167"/>
      <c r="J1" s="167"/>
      <c r="K1" s="168"/>
    </row>
    <row r="2" spans="1:126" s="1" customFormat="1" ht="45" x14ac:dyDescent="0.25">
      <c r="A2" s="28" t="s">
        <v>0</v>
      </c>
      <c r="B2" s="29" t="s">
        <v>1</v>
      </c>
      <c r="C2" s="29" t="s">
        <v>2</v>
      </c>
      <c r="D2" s="30" t="s">
        <v>65</v>
      </c>
      <c r="E2" s="29" t="s">
        <v>47</v>
      </c>
      <c r="F2" s="31" t="s">
        <v>48</v>
      </c>
      <c r="G2" s="31" t="s">
        <v>49</v>
      </c>
      <c r="H2" s="32" t="s">
        <v>66</v>
      </c>
      <c r="I2" s="29" t="s">
        <v>50</v>
      </c>
      <c r="J2" s="29" t="s">
        <v>51</v>
      </c>
      <c r="K2" s="33" t="s">
        <v>52</v>
      </c>
      <c r="L2" s="54" t="s">
        <v>72</v>
      </c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5"/>
    </row>
    <row r="3" spans="1:126" s="2" customFormat="1" ht="14.25" customHeight="1" x14ac:dyDescent="0.25">
      <c r="A3" s="36">
        <v>1</v>
      </c>
      <c r="B3" s="6" t="s">
        <v>21</v>
      </c>
      <c r="C3" s="3" t="s">
        <v>3</v>
      </c>
      <c r="D3" s="37">
        <v>20350057.455357142</v>
      </c>
      <c r="E3" s="15" t="s">
        <v>61</v>
      </c>
      <c r="F3" s="14"/>
      <c r="G3" s="14"/>
      <c r="H3" s="38">
        <v>0.245</v>
      </c>
      <c r="I3" s="15" t="s">
        <v>61</v>
      </c>
      <c r="J3" s="15">
        <v>81547301084</v>
      </c>
      <c r="K3" s="39">
        <v>25369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1"/>
    </row>
    <row r="4" spans="1:126" s="2" customFormat="1" ht="14.25" customHeight="1" x14ac:dyDescent="0.25">
      <c r="A4" s="36">
        <v>1</v>
      </c>
      <c r="B4" s="6" t="s">
        <v>21</v>
      </c>
      <c r="C4" s="3" t="s">
        <v>3</v>
      </c>
      <c r="D4" s="37">
        <v>20350057.455357142</v>
      </c>
      <c r="E4" s="15" t="s">
        <v>67</v>
      </c>
      <c r="F4" s="14"/>
      <c r="G4" s="14"/>
      <c r="H4" s="38">
        <v>0.2283</v>
      </c>
      <c r="I4" s="15" t="s">
        <v>68</v>
      </c>
      <c r="J4" s="15">
        <v>41900072827</v>
      </c>
      <c r="K4" s="39">
        <v>45837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5"/>
    </row>
    <row r="5" spans="1:126" s="2" customFormat="1" x14ac:dyDescent="0.25">
      <c r="A5" s="55">
        <v>1</v>
      </c>
      <c r="B5" s="49"/>
      <c r="C5" s="48"/>
      <c r="D5" s="50"/>
      <c r="E5" s="49" t="s">
        <v>73</v>
      </c>
      <c r="F5" s="51"/>
      <c r="G5" s="51"/>
      <c r="H5" s="52"/>
      <c r="I5" s="49"/>
      <c r="J5" s="49"/>
      <c r="K5" s="56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27"/>
    </row>
    <row r="6" spans="1:126" s="2" customFormat="1" x14ac:dyDescent="0.25">
      <c r="A6" s="36">
        <v>2</v>
      </c>
      <c r="B6" s="6" t="s">
        <v>20</v>
      </c>
      <c r="C6" s="3" t="s">
        <v>3</v>
      </c>
      <c r="D6" s="37">
        <v>7103575.875</v>
      </c>
      <c r="E6" s="15" t="s">
        <v>61</v>
      </c>
      <c r="F6" s="14"/>
      <c r="G6" s="14"/>
      <c r="H6" s="38">
        <v>0.252</v>
      </c>
      <c r="I6" s="15" t="s">
        <v>61</v>
      </c>
      <c r="J6" s="15">
        <v>81547301138</v>
      </c>
      <c r="K6" s="39">
        <v>25396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1"/>
    </row>
    <row r="7" spans="1:126" s="2" customFormat="1" x14ac:dyDescent="0.25">
      <c r="A7" s="36">
        <v>2</v>
      </c>
      <c r="B7" s="6" t="s">
        <v>20</v>
      </c>
      <c r="C7" s="3" t="s">
        <v>3</v>
      </c>
      <c r="D7" s="37">
        <v>7103575.875</v>
      </c>
      <c r="E7" s="15" t="s">
        <v>67</v>
      </c>
      <c r="F7" s="14"/>
      <c r="G7" s="14"/>
      <c r="H7" s="38">
        <v>0.23769999999999999</v>
      </c>
      <c r="I7" s="15" t="s">
        <v>68</v>
      </c>
      <c r="J7" s="15">
        <v>41900072834</v>
      </c>
      <c r="K7" s="39">
        <v>47282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5"/>
    </row>
    <row r="8" spans="1:126" s="2" customFormat="1" x14ac:dyDescent="0.25">
      <c r="A8" s="55">
        <v>2</v>
      </c>
      <c r="B8" s="49"/>
      <c r="C8" s="48"/>
      <c r="D8" s="50"/>
      <c r="E8" s="49" t="s">
        <v>73</v>
      </c>
      <c r="F8" s="51"/>
      <c r="G8" s="51"/>
      <c r="H8" s="52"/>
      <c r="I8" s="49"/>
      <c r="J8" s="49"/>
      <c r="K8" s="56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27"/>
    </row>
    <row r="9" spans="1:126" s="2" customFormat="1" x14ac:dyDescent="0.25">
      <c r="A9" s="36">
        <v>3</v>
      </c>
      <c r="B9" s="6" t="s">
        <v>34</v>
      </c>
      <c r="C9" s="3" t="s">
        <v>3</v>
      </c>
      <c r="D9" s="37">
        <v>290389.99553571432</v>
      </c>
      <c r="E9" s="15" t="s">
        <v>61</v>
      </c>
      <c r="F9" s="14"/>
      <c r="G9" s="14"/>
      <c r="H9" s="38">
        <v>0.23499999999999999</v>
      </c>
      <c r="I9" s="15" t="s">
        <v>61</v>
      </c>
      <c r="J9" s="15">
        <v>81547301126</v>
      </c>
      <c r="K9" s="39">
        <v>25352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1"/>
    </row>
    <row r="10" spans="1:126" s="2" customFormat="1" x14ac:dyDescent="0.25">
      <c r="A10" s="36">
        <v>3</v>
      </c>
      <c r="B10" s="6" t="s">
        <v>34</v>
      </c>
      <c r="C10" s="3" t="s">
        <v>3</v>
      </c>
      <c r="D10" s="37">
        <v>290389.99553571432</v>
      </c>
      <c r="E10" s="15" t="s">
        <v>67</v>
      </c>
      <c r="F10" s="14"/>
      <c r="G10" s="14"/>
      <c r="H10" s="38">
        <v>0.22109999999999999</v>
      </c>
      <c r="I10" s="15" t="s">
        <v>69</v>
      </c>
      <c r="J10" s="15">
        <v>41900077143</v>
      </c>
      <c r="K10" s="39">
        <v>51943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5"/>
    </row>
    <row r="11" spans="1:126" s="2" customFormat="1" x14ac:dyDescent="0.25">
      <c r="A11" s="55">
        <v>3</v>
      </c>
      <c r="B11" s="49"/>
      <c r="C11" s="48"/>
      <c r="D11" s="50"/>
      <c r="E11" s="49" t="s">
        <v>73</v>
      </c>
      <c r="F11" s="51"/>
      <c r="G11" s="51"/>
      <c r="H11" s="52"/>
      <c r="I11" s="49"/>
      <c r="J11" s="49"/>
      <c r="K11" s="56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27"/>
    </row>
    <row r="12" spans="1:126" s="2" customFormat="1" x14ac:dyDescent="0.25">
      <c r="A12" s="36">
        <v>4</v>
      </c>
      <c r="B12" s="6" t="s">
        <v>32</v>
      </c>
      <c r="C12" s="3" t="s">
        <v>3</v>
      </c>
      <c r="D12" s="37">
        <v>6576909.2142857146</v>
      </c>
      <c r="E12" s="15" t="s">
        <v>61</v>
      </c>
      <c r="F12" s="14"/>
      <c r="G12" s="14"/>
      <c r="H12" s="38">
        <v>0.24560000000000001</v>
      </c>
      <c r="I12" s="15" t="s">
        <v>61</v>
      </c>
      <c r="J12" s="15">
        <v>81547301125</v>
      </c>
      <c r="K12" s="39">
        <v>25351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</row>
    <row r="13" spans="1:126" s="2" customFormat="1" x14ac:dyDescent="0.25">
      <c r="A13" s="36">
        <v>4</v>
      </c>
      <c r="B13" s="6" t="s">
        <v>32</v>
      </c>
      <c r="C13" s="3" t="s">
        <v>3</v>
      </c>
      <c r="D13" s="37">
        <v>6576909.2142857146</v>
      </c>
      <c r="E13" s="15" t="s">
        <v>67</v>
      </c>
      <c r="F13" s="14"/>
      <c r="G13" s="14"/>
      <c r="H13" s="38">
        <v>0.23219999999999999</v>
      </c>
      <c r="I13" s="15" t="s">
        <v>69</v>
      </c>
      <c r="J13" s="15">
        <v>41900076917</v>
      </c>
      <c r="K13" s="39">
        <v>52266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5"/>
    </row>
    <row r="14" spans="1:126" s="2" customFormat="1" x14ac:dyDescent="0.25">
      <c r="A14" s="55">
        <v>4</v>
      </c>
      <c r="B14" s="49"/>
      <c r="C14" s="48"/>
      <c r="D14" s="50"/>
      <c r="E14" s="49" t="s">
        <v>73</v>
      </c>
      <c r="F14" s="51"/>
      <c r="G14" s="51"/>
      <c r="H14" s="52"/>
      <c r="I14" s="49"/>
      <c r="J14" s="49"/>
      <c r="K14" s="56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27"/>
    </row>
    <row r="15" spans="1:126" s="2" customFormat="1" x14ac:dyDescent="0.25">
      <c r="A15" s="36">
        <v>5</v>
      </c>
      <c r="B15" s="6" t="s">
        <v>33</v>
      </c>
      <c r="C15" s="3" t="s">
        <v>3</v>
      </c>
      <c r="D15" s="37">
        <v>27211.428571428572</v>
      </c>
      <c r="E15" s="15" t="s">
        <v>61</v>
      </c>
      <c r="F15" s="14"/>
      <c r="G15" s="14"/>
      <c r="H15" s="38">
        <v>0.25990000000000002</v>
      </c>
      <c r="I15" s="15" t="s">
        <v>61</v>
      </c>
      <c r="J15" s="15">
        <v>81547301123</v>
      </c>
      <c r="K15" s="39">
        <v>25350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1"/>
    </row>
    <row r="16" spans="1:126" s="2" customFormat="1" x14ac:dyDescent="0.25">
      <c r="A16" s="36">
        <v>5</v>
      </c>
      <c r="B16" s="6" t="s">
        <v>33</v>
      </c>
      <c r="C16" s="3" t="s">
        <v>3</v>
      </c>
      <c r="D16" s="37">
        <v>27211.428571428572</v>
      </c>
      <c r="E16" s="15" t="s">
        <v>67</v>
      </c>
      <c r="F16" s="14"/>
      <c r="G16" s="14"/>
      <c r="H16" s="38">
        <v>0.25540000000000002</v>
      </c>
      <c r="I16" s="15" t="s">
        <v>69</v>
      </c>
      <c r="J16" s="15">
        <v>41900076733</v>
      </c>
      <c r="K16" s="39">
        <v>51946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1"/>
    </row>
    <row r="17" spans="1:126" s="2" customFormat="1" x14ac:dyDescent="0.25">
      <c r="A17" s="55">
        <v>5</v>
      </c>
      <c r="B17" s="49"/>
      <c r="C17" s="48"/>
      <c r="D17" s="50"/>
      <c r="E17" s="49" t="s">
        <v>73</v>
      </c>
      <c r="F17" s="51"/>
      <c r="G17" s="51"/>
      <c r="H17" s="52"/>
      <c r="I17" s="49"/>
      <c r="J17" s="49"/>
      <c r="K17" s="56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27"/>
    </row>
    <row r="18" spans="1:126" s="2" customFormat="1" x14ac:dyDescent="0.25">
      <c r="A18" s="36">
        <v>6</v>
      </c>
      <c r="B18" s="6" t="s">
        <v>36</v>
      </c>
      <c r="C18" s="3" t="s">
        <v>3</v>
      </c>
      <c r="D18" s="37">
        <v>14617</v>
      </c>
      <c r="E18" s="15" t="s">
        <v>61</v>
      </c>
      <c r="F18" s="14"/>
      <c r="G18" s="14"/>
      <c r="H18" s="38">
        <v>0.27389999999999998</v>
      </c>
      <c r="I18" s="15" t="s">
        <v>61</v>
      </c>
      <c r="J18" s="15">
        <v>81547301124</v>
      </c>
      <c r="K18" s="39">
        <v>25349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1"/>
    </row>
    <row r="19" spans="1:126" s="2" customFormat="1" x14ac:dyDescent="0.25">
      <c r="A19" s="36">
        <v>6</v>
      </c>
      <c r="B19" s="6" t="s">
        <v>36</v>
      </c>
      <c r="C19" s="3" t="s">
        <v>3</v>
      </c>
      <c r="D19" s="37">
        <v>14617</v>
      </c>
      <c r="E19" s="15" t="s">
        <v>67</v>
      </c>
      <c r="F19" s="14"/>
      <c r="G19" s="14"/>
      <c r="H19" s="38">
        <v>0.25879999999999997</v>
      </c>
      <c r="I19" s="15" t="s">
        <v>69</v>
      </c>
      <c r="J19" s="15">
        <v>41900076528</v>
      </c>
      <c r="K19" s="39">
        <v>51940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1"/>
    </row>
    <row r="20" spans="1:126" s="4" customFormat="1" x14ac:dyDescent="0.25">
      <c r="A20" s="55">
        <v>6</v>
      </c>
      <c r="B20" s="49"/>
      <c r="C20" s="48"/>
      <c r="D20" s="50"/>
      <c r="E20" s="49" t="s">
        <v>73</v>
      </c>
      <c r="F20" s="51"/>
      <c r="G20" s="51"/>
      <c r="H20" s="52"/>
      <c r="I20" s="49"/>
      <c r="J20" s="49"/>
      <c r="K20" s="56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27"/>
    </row>
    <row r="21" spans="1:126" s="2" customFormat="1" x14ac:dyDescent="0.25">
      <c r="A21" s="36">
        <v>7</v>
      </c>
      <c r="B21" s="6" t="s">
        <v>28</v>
      </c>
      <c r="C21" s="3" t="s">
        <v>3</v>
      </c>
      <c r="D21" s="37">
        <v>0</v>
      </c>
      <c r="E21" s="15"/>
      <c r="F21" s="14"/>
      <c r="G21" s="14"/>
      <c r="H21" s="38"/>
      <c r="I21" s="15"/>
      <c r="J21" s="15"/>
      <c r="K21" s="39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1"/>
    </row>
    <row r="22" spans="1:126" s="2" customFormat="1" x14ac:dyDescent="0.25">
      <c r="A22" s="36">
        <v>7</v>
      </c>
      <c r="B22" s="6" t="s">
        <v>28</v>
      </c>
      <c r="C22" s="3" t="s">
        <v>3</v>
      </c>
      <c r="D22" s="37">
        <v>0</v>
      </c>
      <c r="E22" s="15"/>
      <c r="F22" s="14"/>
      <c r="G22" s="14"/>
      <c r="H22" s="38"/>
      <c r="I22" s="15"/>
      <c r="J22" s="15"/>
      <c r="K22" s="39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1"/>
    </row>
    <row r="23" spans="1:126" s="2" customFormat="1" x14ac:dyDescent="0.25">
      <c r="A23" s="55">
        <v>7</v>
      </c>
      <c r="B23" s="49"/>
      <c r="C23" s="48"/>
      <c r="D23" s="50"/>
      <c r="E23" s="49" t="s">
        <v>73</v>
      </c>
      <c r="F23" s="51"/>
      <c r="G23" s="51"/>
      <c r="H23" s="52"/>
      <c r="I23" s="49"/>
      <c r="J23" s="49"/>
      <c r="K23" s="56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27"/>
    </row>
    <row r="24" spans="1:126" s="2" customFormat="1" x14ac:dyDescent="0.25">
      <c r="A24" s="36">
        <v>8</v>
      </c>
      <c r="B24" s="6" t="s">
        <v>23</v>
      </c>
      <c r="C24" s="3" t="s">
        <v>3</v>
      </c>
      <c r="D24" s="37">
        <v>0</v>
      </c>
      <c r="E24" s="15"/>
      <c r="F24" s="14"/>
      <c r="G24" s="14"/>
      <c r="H24" s="38"/>
      <c r="I24" s="15"/>
      <c r="J24" s="15"/>
      <c r="K24" s="39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1"/>
    </row>
    <row r="25" spans="1:126" s="2" customFormat="1" x14ac:dyDescent="0.25">
      <c r="A25" s="36">
        <v>8</v>
      </c>
      <c r="B25" s="6" t="s">
        <v>23</v>
      </c>
      <c r="C25" s="3" t="s">
        <v>3</v>
      </c>
      <c r="D25" s="37">
        <v>0</v>
      </c>
      <c r="E25" s="15"/>
      <c r="F25" s="14"/>
      <c r="G25" s="14"/>
      <c r="H25" s="38"/>
      <c r="I25" s="15"/>
      <c r="J25" s="15"/>
      <c r="K25" s="39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1"/>
    </row>
    <row r="26" spans="1:126" s="2" customFormat="1" x14ac:dyDescent="0.25">
      <c r="A26" s="55">
        <v>8</v>
      </c>
      <c r="B26" s="49"/>
      <c r="C26" s="48"/>
      <c r="D26" s="50"/>
      <c r="E26" s="49" t="s">
        <v>73</v>
      </c>
      <c r="F26" s="51"/>
      <c r="G26" s="51"/>
      <c r="H26" s="52"/>
      <c r="I26" s="49"/>
      <c r="J26" s="49"/>
      <c r="K26" s="56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27"/>
    </row>
    <row r="27" spans="1:126" s="2" customFormat="1" x14ac:dyDescent="0.25">
      <c r="A27" s="36">
        <v>9</v>
      </c>
      <c r="B27" s="6" t="s">
        <v>26</v>
      </c>
      <c r="C27" s="3" t="s">
        <v>3</v>
      </c>
      <c r="D27" s="37">
        <v>348241.25892857142</v>
      </c>
      <c r="E27" s="15" t="s">
        <v>61</v>
      </c>
      <c r="F27" s="14"/>
      <c r="G27" s="14"/>
      <c r="H27" s="38">
        <v>0.24349999999999999</v>
      </c>
      <c r="I27" s="15" t="s">
        <v>61</v>
      </c>
      <c r="J27" s="15">
        <v>81547301130</v>
      </c>
      <c r="K27" s="39">
        <v>25373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1"/>
    </row>
    <row r="28" spans="1:126" s="2" customFormat="1" x14ac:dyDescent="0.25">
      <c r="A28" s="36">
        <v>9</v>
      </c>
      <c r="B28" s="6" t="s">
        <v>26</v>
      </c>
      <c r="C28" s="3" t="s">
        <v>3</v>
      </c>
      <c r="D28" s="37">
        <v>348241.25892857142</v>
      </c>
      <c r="E28" s="15"/>
      <c r="F28" s="14"/>
      <c r="G28" s="14"/>
      <c r="H28" s="38"/>
      <c r="I28" s="15"/>
      <c r="J28" s="15"/>
      <c r="K28" s="39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1"/>
    </row>
    <row r="29" spans="1:126" s="2" customFormat="1" x14ac:dyDescent="0.25">
      <c r="A29" s="55">
        <v>9</v>
      </c>
      <c r="B29" s="49"/>
      <c r="C29" s="48"/>
      <c r="D29" s="50"/>
      <c r="E29" s="49" t="s">
        <v>73</v>
      </c>
      <c r="F29" s="51"/>
      <c r="G29" s="51"/>
      <c r="H29" s="52"/>
      <c r="I29" s="49"/>
      <c r="J29" s="49"/>
      <c r="K29" s="56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27"/>
    </row>
    <row r="30" spans="1:126" s="2" customFormat="1" x14ac:dyDescent="0.25">
      <c r="A30" s="36">
        <v>10</v>
      </c>
      <c r="B30" s="6" t="s">
        <v>25</v>
      </c>
      <c r="C30" s="3" t="s">
        <v>3</v>
      </c>
      <c r="D30" s="37">
        <v>0</v>
      </c>
      <c r="E30" s="15"/>
      <c r="F30" s="14"/>
      <c r="G30" s="14"/>
      <c r="H30" s="38"/>
      <c r="I30" s="15"/>
      <c r="J30" s="15"/>
      <c r="K30" s="39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1"/>
    </row>
    <row r="31" spans="1:126" s="2" customFormat="1" x14ac:dyDescent="0.25">
      <c r="A31" s="36">
        <v>10</v>
      </c>
      <c r="B31" s="6" t="s">
        <v>25</v>
      </c>
      <c r="C31" s="3" t="s">
        <v>3</v>
      </c>
      <c r="D31" s="37">
        <v>0</v>
      </c>
      <c r="E31" s="15"/>
      <c r="F31" s="14"/>
      <c r="G31" s="14"/>
      <c r="H31" s="38"/>
      <c r="I31" s="15"/>
      <c r="J31" s="15"/>
      <c r="K31" s="39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1"/>
    </row>
    <row r="32" spans="1:126" s="2" customFormat="1" x14ac:dyDescent="0.25">
      <c r="A32" s="55">
        <v>10</v>
      </c>
      <c r="B32" s="49"/>
      <c r="C32" s="48"/>
      <c r="D32" s="50"/>
      <c r="E32" s="49" t="s">
        <v>73</v>
      </c>
      <c r="F32" s="51"/>
      <c r="G32" s="51"/>
      <c r="H32" s="52"/>
      <c r="I32" s="49"/>
      <c r="J32" s="49"/>
      <c r="K32" s="56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27"/>
    </row>
    <row r="33" spans="1:126" s="2" customFormat="1" x14ac:dyDescent="0.25">
      <c r="A33" s="36">
        <v>11</v>
      </c>
      <c r="B33" s="6" t="s">
        <v>24</v>
      </c>
      <c r="C33" s="3" t="s">
        <v>3</v>
      </c>
      <c r="D33" s="37">
        <v>0</v>
      </c>
      <c r="E33" s="15"/>
      <c r="F33" s="14"/>
      <c r="G33" s="14"/>
      <c r="H33" s="38"/>
      <c r="I33" s="15"/>
      <c r="J33" s="15"/>
      <c r="K33" s="39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1"/>
    </row>
    <row r="34" spans="1:126" s="2" customFormat="1" x14ac:dyDescent="0.25">
      <c r="A34" s="36">
        <v>11</v>
      </c>
      <c r="B34" s="6" t="s">
        <v>24</v>
      </c>
      <c r="C34" s="3" t="s">
        <v>3</v>
      </c>
      <c r="D34" s="37">
        <v>0</v>
      </c>
      <c r="E34" s="15"/>
      <c r="F34" s="14"/>
      <c r="G34" s="14"/>
      <c r="H34" s="38"/>
      <c r="I34" s="15"/>
      <c r="J34" s="15"/>
      <c r="K34" s="39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1"/>
    </row>
    <row r="35" spans="1:126" s="2" customFormat="1" x14ac:dyDescent="0.25">
      <c r="A35" s="55">
        <v>11</v>
      </c>
      <c r="B35" s="49"/>
      <c r="C35" s="48"/>
      <c r="D35" s="50"/>
      <c r="E35" s="49" t="s">
        <v>73</v>
      </c>
      <c r="F35" s="51"/>
      <c r="G35" s="51"/>
      <c r="H35" s="52"/>
      <c r="I35" s="49"/>
      <c r="J35" s="49"/>
      <c r="K35" s="56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27"/>
    </row>
    <row r="36" spans="1:126" s="2" customFormat="1" x14ac:dyDescent="0.25">
      <c r="A36" s="36">
        <v>12</v>
      </c>
      <c r="B36" s="6" t="s">
        <v>19</v>
      </c>
      <c r="C36" s="3" t="s">
        <v>3</v>
      </c>
      <c r="D36" s="37">
        <v>2559.375</v>
      </c>
      <c r="E36" s="15"/>
      <c r="F36" s="14"/>
      <c r="G36" s="14"/>
      <c r="H36" s="38"/>
      <c r="I36" s="15"/>
      <c r="J36" s="15"/>
      <c r="K36" s="39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1"/>
    </row>
    <row r="37" spans="1:126" s="2" customFormat="1" x14ac:dyDescent="0.25">
      <c r="A37" s="36">
        <v>12</v>
      </c>
      <c r="B37" s="6" t="s">
        <v>19</v>
      </c>
      <c r="C37" s="3" t="s">
        <v>3</v>
      </c>
      <c r="D37" s="37">
        <v>2559.375</v>
      </c>
      <c r="E37" s="15"/>
      <c r="F37" s="14"/>
      <c r="G37" s="14"/>
      <c r="H37" s="38"/>
      <c r="I37" s="15"/>
      <c r="J37" s="15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1"/>
    </row>
    <row r="38" spans="1:126" s="2" customFormat="1" x14ac:dyDescent="0.25">
      <c r="A38" s="55">
        <v>12</v>
      </c>
      <c r="B38" s="49"/>
      <c r="C38" s="48"/>
      <c r="D38" s="50"/>
      <c r="E38" s="49" t="s">
        <v>73</v>
      </c>
      <c r="F38" s="51"/>
      <c r="G38" s="51"/>
      <c r="H38" s="52"/>
      <c r="I38" s="49"/>
      <c r="J38" s="49"/>
      <c r="K38" s="56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27"/>
    </row>
    <row r="39" spans="1:126" s="2" customFormat="1" x14ac:dyDescent="0.25">
      <c r="A39" s="36">
        <v>13</v>
      </c>
      <c r="B39" s="6" t="s">
        <v>22</v>
      </c>
      <c r="C39" s="3" t="s">
        <v>3</v>
      </c>
      <c r="D39" s="37">
        <v>971353.5</v>
      </c>
      <c r="E39" s="15"/>
      <c r="F39" s="14"/>
      <c r="G39" s="14"/>
      <c r="H39" s="38"/>
      <c r="I39" s="15"/>
      <c r="J39" s="15"/>
      <c r="K39" s="39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1"/>
    </row>
    <row r="40" spans="1:126" s="2" customFormat="1" x14ac:dyDescent="0.25">
      <c r="A40" s="36">
        <v>13</v>
      </c>
      <c r="B40" s="6" t="s">
        <v>22</v>
      </c>
      <c r="C40" s="3" t="s">
        <v>3</v>
      </c>
      <c r="D40" s="37">
        <v>971353.5</v>
      </c>
      <c r="E40" s="15"/>
      <c r="F40" s="14"/>
      <c r="G40" s="14"/>
      <c r="H40" s="38"/>
      <c r="I40" s="15"/>
      <c r="J40" s="15"/>
      <c r="K40" s="39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1"/>
    </row>
    <row r="41" spans="1:126" s="2" customFormat="1" x14ac:dyDescent="0.25">
      <c r="A41" s="55">
        <v>13</v>
      </c>
      <c r="B41" s="49"/>
      <c r="C41" s="48"/>
      <c r="D41" s="50"/>
      <c r="E41" s="49" t="s">
        <v>73</v>
      </c>
      <c r="F41" s="51"/>
      <c r="G41" s="51"/>
      <c r="H41" s="52"/>
      <c r="I41" s="49"/>
      <c r="J41" s="49"/>
      <c r="K41" s="56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27"/>
    </row>
    <row r="42" spans="1:126" s="2" customFormat="1" x14ac:dyDescent="0.25">
      <c r="A42" s="36">
        <v>14</v>
      </c>
      <c r="B42" s="6" t="s">
        <v>27</v>
      </c>
      <c r="C42" s="3" t="s">
        <v>3</v>
      </c>
      <c r="D42" s="37">
        <v>116268.75</v>
      </c>
      <c r="E42" s="15"/>
      <c r="F42" s="14"/>
      <c r="G42" s="14"/>
      <c r="H42" s="38"/>
      <c r="I42" s="15"/>
      <c r="J42" s="15"/>
      <c r="K42" s="39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1"/>
    </row>
    <row r="43" spans="1:126" s="5" customFormat="1" x14ac:dyDescent="0.25">
      <c r="A43" s="36">
        <v>14</v>
      </c>
      <c r="B43" s="6" t="s">
        <v>27</v>
      </c>
      <c r="C43" s="3" t="s">
        <v>3</v>
      </c>
      <c r="D43" s="37">
        <v>116268.75</v>
      </c>
      <c r="E43" s="15"/>
      <c r="F43" s="14"/>
      <c r="G43" s="14"/>
      <c r="H43" s="38"/>
      <c r="I43" s="15"/>
      <c r="J43" s="15"/>
      <c r="K43" s="39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1"/>
    </row>
    <row r="44" spans="1:126" s="5" customFormat="1" x14ac:dyDescent="0.25">
      <c r="A44" s="55">
        <v>14</v>
      </c>
      <c r="B44" s="49"/>
      <c r="C44" s="48"/>
      <c r="D44" s="50"/>
      <c r="E44" s="49" t="s">
        <v>73</v>
      </c>
      <c r="F44" s="51"/>
      <c r="G44" s="51"/>
      <c r="H44" s="52"/>
      <c r="I44" s="49"/>
      <c r="J44" s="49"/>
      <c r="K44" s="56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27"/>
    </row>
    <row r="45" spans="1:126" s="5" customFormat="1" x14ac:dyDescent="0.25">
      <c r="A45" s="36">
        <v>15</v>
      </c>
      <c r="B45" s="6" t="s">
        <v>29</v>
      </c>
      <c r="C45" s="3" t="s">
        <v>3</v>
      </c>
      <c r="D45" s="37">
        <v>183012.375</v>
      </c>
      <c r="E45" s="15"/>
      <c r="F45" s="14"/>
      <c r="G45" s="14"/>
      <c r="H45" s="38"/>
      <c r="I45" s="15"/>
      <c r="J45" s="15"/>
      <c r="K45" s="39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1"/>
    </row>
    <row r="46" spans="1:126" s="5" customFormat="1" x14ac:dyDescent="0.25">
      <c r="A46" s="36">
        <v>15</v>
      </c>
      <c r="B46" s="6" t="s">
        <v>29</v>
      </c>
      <c r="C46" s="3" t="s">
        <v>3</v>
      </c>
      <c r="D46" s="37">
        <v>183012.375</v>
      </c>
      <c r="E46" s="15"/>
      <c r="F46" s="14"/>
      <c r="G46" s="14"/>
      <c r="H46" s="38"/>
      <c r="I46" s="15"/>
      <c r="J46" s="15"/>
      <c r="K46" s="39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7"/>
    </row>
    <row r="47" spans="1:126" s="2" customFormat="1" x14ac:dyDescent="0.25">
      <c r="A47" s="55">
        <v>15</v>
      </c>
      <c r="B47" s="49"/>
      <c r="C47" s="48"/>
      <c r="D47" s="50"/>
      <c r="E47" s="49" t="s">
        <v>73</v>
      </c>
      <c r="F47" s="51"/>
      <c r="G47" s="51"/>
      <c r="H47" s="52"/>
      <c r="I47" s="49"/>
      <c r="J47" s="49"/>
      <c r="K47" s="56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27"/>
    </row>
    <row r="48" spans="1:126" s="2" customFormat="1" x14ac:dyDescent="0.25">
      <c r="A48" s="36">
        <v>16</v>
      </c>
      <c r="B48" s="6" t="s">
        <v>35</v>
      </c>
      <c r="C48" s="3" t="s">
        <v>3</v>
      </c>
      <c r="D48" s="37">
        <v>0</v>
      </c>
      <c r="E48" s="15"/>
      <c r="F48" s="14"/>
      <c r="G48" s="14"/>
      <c r="H48" s="38"/>
      <c r="I48" s="15"/>
      <c r="J48" s="15"/>
      <c r="K48" s="39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1"/>
    </row>
    <row r="49" spans="1:126" s="2" customFormat="1" x14ac:dyDescent="0.25">
      <c r="A49" s="36">
        <v>16</v>
      </c>
      <c r="B49" s="6" t="s">
        <v>35</v>
      </c>
      <c r="C49" s="3" t="s">
        <v>3</v>
      </c>
      <c r="D49" s="37">
        <v>0</v>
      </c>
      <c r="E49" s="15"/>
      <c r="F49" s="14"/>
      <c r="G49" s="14"/>
      <c r="H49" s="38"/>
      <c r="I49" s="15"/>
      <c r="J49" s="15"/>
      <c r="K49" s="39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7"/>
    </row>
    <row r="50" spans="1:126" s="2" customFormat="1" ht="15" customHeight="1" x14ac:dyDescent="0.25">
      <c r="A50" s="55">
        <v>16</v>
      </c>
      <c r="B50" s="49"/>
      <c r="C50" s="48"/>
      <c r="D50" s="50"/>
      <c r="E50" s="49" t="s">
        <v>73</v>
      </c>
      <c r="F50" s="51"/>
      <c r="G50" s="51"/>
      <c r="H50" s="52"/>
      <c r="I50" s="49"/>
      <c r="J50" s="49"/>
      <c r="K50" s="56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27"/>
    </row>
    <row r="51" spans="1:126" s="2" customFormat="1" x14ac:dyDescent="0.25">
      <c r="A51" s="36">
        <v>17</v>
      </c>
      <c r="B51" s="6" t="s">
        <v>41</v>
      </c>
      <c r="C51" s="3" t="s">
        <v>3</v>
      </c>
      <c r="D51" s="37">
        <v>0</v>
      </c>
      <c r="E51" s="15"/>
      <c r="F51" s="14"/>
      <c r="G51" s="14"/>
      <c r="H51" s="38"/>
      <c r="I51" s="15"/>
      <c r="J51" s="15"/>
      <c r="K51" s="39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1"/>
    </row>
    <row r="52" spans="1:126" s="2" customFormat="1" ht="15" customHeight="1" x14ac:dyDescent="0.25">
      <c r="A52" s="36">
        <v>17</v>
      </c>
      <c r="B52" s="6" t="s">
        <v>41</v>
      </c>
      <c r="C52" s="3" t="s">
        <v>3</v>
      </c>
      <c r="D52" s="37">
        <v>0</v>
      </c>
      <c r="E52" s="15"/>
      <c r="F52" s="14"/>
      <c r="G52" s="14"/>
      <c r="H52" s="38"/>
      <c r="I52" s="15"/>
      <c r="J52" s="15"/>
      <c r="K52" s="39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7"/>
    </row>
    <row r="53" spans="1:126" s="2" customFormat="1" ht="15" customHeight="1" x14ac:dyDescent="0.25">
      <c r="A53" s="55">
        <v>17</v>
      </c>
      <c r="B53" s="49"/>
      <c r="C53" s="48"/>
      <c r="D53" s="50"/>
      <c r="E53" s="49" t="s">
        <v>73</v>
      </c>
      <c r="F53" s="51"/>
      <c r="G53" s="51"/>
      <c r="H53" s="52"/>
      <c r="I53" s="49"/>
      <c r="J53" s="49"/>
      <c r="K53" s="56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27"/>
    </row>
    <row r="54" spans="1:126" s="2" customFormat="1" ht="15.75" customHeight="1" x14ac:dyDescent="0.25">
      <c r="A54" s="36">
        <v>18</v>
      </c>
      <c r="B54" s="6" t="s">
        <v>45</v>
      </c>
      <c r="C54" s="3" t="s">
        <v>3</v>
      </c>
      <c r="D54" s="37">
        <v>85702.857142857145</v>
      </c>
      <c r="E54" s="15" t="s">
        <v>61</v>
      </c>
      <c r="F54" s="14"/>
      <c r="G54" s="14"/>
      <c r="H54" s="38">
        <v>0.44500000000000001</v>
      </c>
      <c r="I54" s="15" t="s">
        <v>61</v>
      </c>
      <c r="J54" s="15">
        <v>81547301157</v>
      </c>
      <c r="K54" s="39">
        <v>25384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3"/>
    </row>
    <row r="55" spans="1:126" s="2" customFormat="1" x14ac:dyDescent="0.25">
      <c r="A55" s="36">
        <v>18</v>
      </c>
      <c r="B55" s="6" t="s">
        <v>45</v>
      </c>
      <c r="C55" s="3" t="s">
        <v>3</v>
      </c>
      <c r="D55" s="37">
        <v>85702.857142857145</v>
      </c>
      <c r="E55" s="15" t="s">
        <v>67</v>
      </c>
      <c r="F55" s="14"/>
      <c r="G55" s="14"/>
      <c r="H55" s="38">
        <v>0.33710000000000001</v>
      </c>
      <c r="I55" s="15" t="s">
        <v>70</v>
      </c>
      <c r="J55" s="15">
        <v>41900086664</v>
      </c>
      <c r="K55" s="39">
        <v>19355</v>
      </c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7"/>
    </row>
    <row r="56" spans="1:126" s="2" customFormat="1" x14ac:dyDescent="0.25">
      <c r="A56" s="55">
        <v>18</v>
      </c>
      <c r="B56" s="49"/>
      <c r="C56" s="48"/>
      <c r="D56" s="50"/>
      <c r="E56" s="49" t="s">
        <v>73</v>
      </c>
      <c r="F56" s="51"/>
      <c r="G56" s="51"/>
      <c r="H56" s="52"/>
      <c r="I56" s="49"/>
      <c r="J56" s="49"/>
      <c r="K56" s="56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27"/>
    </row>
    <row r="57" spans="1:126" x14ac:dyDescent="0.25">
      <c r="A57" s="36">
        <v>19</v>
      </c>
      <c r="B57" s="6" t="s">
        <v>38</v>
      </c>
      <c r="C57" s="3" t="s">
        <v>8</v>
      </c>
      <c r="D57" s="37">
        <v>3448.25</v>
      </c>
      <c r="E57" s="15" t="s">
        <v>61</v>
      </c>
      <c r="F57" s="14"/>
      <c r="G57" s="14"/>
      <c r="H57" s="38">
        <v>0.8175</v>
      </c>
      <c r="I57" s="15" t="s">
        <v>61</v>
      </c>
      <c r="J57" s="15">
        <v>81547301052</v>
      </c>
      <c r="K57" s="39">
        <v>25100</v>
      </c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1"/>
    </row>
    <row r="58" spans="1:126" x14ac:dyDescent="0.25">
      <c r="A58" s="36">
        <v>19</v>
      </c>
      <c r="B58" s="6" t="s">
        <v>38</v>
      </c>
      <c r="C58" s="3" t="s">
        <v>8</v>
      </c>
      <c r="D58" s="37">
        <v>3448.25</v>
      </c>
      <c r="E58" s="15" t="s">
        <v>67</v>
      </c>
      <c r="F58" s="14"/>
      <c r="G58" s="14"/>
      <c r="H58" s="38">
        <v>0.94499999999999995</v>
      </c>
      <c r="I58" s="15" t="s">
        <v>68</v>
      </c>
      <c r="J58" s="15">
        <v>41900074371</v>
      </c>
      <c r="K58" s="39">
        <v>53906</v>
      </c>
    </row>
    <row r="59" spans="1:126" x14ac:dyDescent="0.25">
      <c r="A59" s="55">
        <v>19</v>
      </c>
      <c r="B59" s="49"/>
      <c r="C59" s="48"/>
      <c r="D59" s="50"/>
      <c r="E59" s="49" t="s">
        <v>73</v>
      </c>
      <c r="F59" s="51"/>
      <c r="G59" s="51"/>
      <c r="H59" s="52"/>
      <c r="I59" s="49"/>
      <c r="J59" s="49"/>
      <c r="K59" s="56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</row>
    <row r="60" spans="1:126" x14ac:dyDescent="0.25">
      <c r="A60" s="36">
        <v>20</v>
      </c>
      <c r="B60" s="6" t="s">
        <v>46</v>
      </c>
      <c r="C60" s="3" t="s">
        <v>8</v>
      </c>
      <c r="D60" s="37">
        <v>13581.303571428572</v>
      </c>
      <c r="E60" s="15" t="s">
        <v>61</v>
      </c>
      <c r="F60" s="14"/>
      <c r="G60" s="14"/>
      <c r="H60" s="38">
        <v>0.87909999999999999</v>
      </c>
      <c r="I60" s="15" t="s">
        <v>61</v>
      </c>
      <c r="J60" s="15">
        <v>81547301051</v>
      </c>
      <c r="K60" s="39">
        <v>25099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1"/>
    </row>
    <row r="61" spans="1:126" x14ac:dyDescent="0.25">
      <c r="A61" s="36">
        <v>20</v>
      </c>
      <c r="B61" s="6" t="s">
        <v>46</v>
      </c>
      <c r="C61" s="3" t="s">
        <v>8</v>
      </c>
      <c r="D61" s="37">
        <v>13581.303571428572</v>
      </c>
      <c r="E61" s="15" t="s">
        <v>67</v>
      </c>
      <c r="F61" s="14"/>
      <c r="G61" s="14"/>
      <c r="H61" s="38">
        <v>0.95650000000000002</v>
      </c>
      <c r="I61" s="15" t="s">
        <v>68</v>
      </c>
      <c r="J61" s="15">
        <v>41900074357</v>
      </c>
      <c r="K61" s="39">
        <v>53915</v>
      </c>
    </row>
    <row r="62" spans="1:126" x14ac:dyDescent="0.25">
      <c r="A62" s="55">
        <v>20</v>
      </c>
      <c r="B62" s="49"/>
      <c r="C62" s="48"/>
      <c r="D62" s="50"/>
      <c r="E62" s="49" t="s">
        <v>73</v>
      </c>
      <c r="F62" s="51"/>
      <c r="G62" s="51"/>
      <c r="H62" s="52"/>
      <c r="I62" s="49"/>
      <c r="J62" s="49"/>
      <c r="K62" s="56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</row>
    <row r="63" spans="1:126" x14ac:dyDescent="0.25">
      <c r="A63" s="36">
        <v>21</v>
      </c>
      <c r="B63" s="6" t="s">
        <v>15</v>
      </c>
      <c r="C63" s="3" t="s">
        <v>44</v>
      </c>
      <c r="D63" s="37">
        <v>276</v>
      </c>
      <c r="E63" s="15"/>
      <c r="F63" s="14"/>
      <c r="G63" s="14"/>
      <c r="H63" s="38"/>
      <c r="I63" s="15"/>
      <c r="J63" s="15"/>
      <c r="K63" s="39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1"/>
    </row>
    <row r="64" spans="1:126" x14ac:dyDescent="0.25">
      <c r="A64" s="36">
        <v>21</v>
      </c>
      <c r="B64" s="6" t="s">
        <v>15</v>
      </c>
      <c r="C64" s="3" t="s">
        <v>44</v>
      </c>
      <c r="D64" s="37">
        <v>276</v>
      </c>
      <c r="E64" s="15"/>
      <c r="F64" s="14"/>
      <c r="G64" s="14"/>
      <c r="H64" s="38"/>
      <c r="I64" s="15"/>
      <c r="J64" s="15"/>
      <c r="K64" s="39"/>
    </row>
    <row r="65" spans="1:126" x14ac:dyDescent="0.25">
      <c r="A65" s="55">
        <v>21</v>
      </c>
      <c r="B65" s="49"/>
      <c r="C65" s="48"/>
      <c r="D65" s="50"/>
      <c r="E65" s="49" t="s">
        <v>73</v>
      </c>
      <c r="F65" s="51"/>
      <c r="G65" s="51"/>
      <c r="H65" s="52"/>
      <c r="I65" s="49"/>
      <c r="J65" s="49"/>
      <c r="K65" s="56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</row>
    <row r="66" spans="1:126" x14ac:dyDescent="0.25">
      <c r="A66" s="36">
        <v>22</v>
      </c>
      <c r="B66" s="6" t="s">
        <v>39</v>
      </c>
      <c r="C66" s="3" t="s">
        <v>44</v>
      </c>
      <c r="D66" s="37">
        <v>2493</v>
      </c>
      <c r="E66" s="15" t="s">
        <v>61</v>
      </c>
      <c r="F66" s="14"/>
      <c r="G66" s="14"/>
      <c r="H66" s="38">
        <v>1.6850000000000001</v>
      </c>
      <c r="I66" s="15" t="s">
        <v>61</v>
      </c>
      <c r="J66" s="15">
        <v>81547301039</v>
      </c>
      <c r="K66" s="39">
        <v>25085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1"/>
    </row>
    <row r="67" spans="1:126" x14ac:dyDescent="0.25">
      <c r="A67" s="36">
        <v>22</v>
      </c>
      <c r="B67" s="6" t="s">
        <v>39</v>
      </c>
      <c r="C67" s="3" t="s">
        <v>44</v>
      </c>
      <c r="D67" s="37">
        <v>2493</v>
      </c>
      <c r="E67" s="15"/>
      <c r="F67" s="14"/>
      <c r="G67" s="14"/>
      <c r="H67" s="38"/>
      <c r="I67" s="15"/>
      <c r="J67" s="15"/>
      <c r="K67" s="39"/>
    </row>
    <row r="68" spans="1:126" x14ac:dyDescent="0.25">
      <c r="A68" s="55">
        <v>22</v>
      </c>
      <c r="B68" s="49"/>
      <c r="C68" s="48"/>
      <c r="D68" s="50"/>
      <c r="E68" s="49" t="s">
        <v>73</v>
      </c>
      <c r="F68" s="51"/>
      <c r="G68" s="51"/>
      <c r="H68" s="52"/>
      <c r="I68" s="49"/>
      <c r="J68" s="49"/>
      <c r="K68" s="56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</row>
    <row r="69" spans="1:126" x14ac:dyDescent="0.25">
      <c r="A69" s="36">
        <v>23</v>
      </c>
      <c r="B69" s="6" t="s">
        <v>40</v>
      </c>
      <c r="C69" s="3" t="s">
        <v>44</v>
      </c>
      <c r="D69" s="37">
        <v>158</v>
      </c>
      <c r="E69" s="15"/>
      <c r="F69" s="14"/>
      <c r="G69" s="14"/>
      <c r="H69" s="38"/>
      <c r="I69" s="15"/>
      <c r="J69" s="15"/>
      <c r="K69" s="39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1"/>
    </row>
    <row r="70" spans="1:126" x14ac:dyDescent="0.25">
      <c r="A70" s="36">
        <v>23</v>
      </c>
      <c r="B70" s="6" t="s">
        <v>40</v>
      </c>
      <c r="C70" s="3" t="s">
        <v>44</v>
      </c>
      <c r="D70" s="37">
        <v>158</v>
      </c>
      <c r="E70" s="15"/>
      <c r="F70" s="14"/>
      <c r="G70" s="14"/>
      <c r="H70" s="38"/>
      <c r="I70" s="15"/>
      <c r="J70" s="15"/>
      <c r="K70" s="39"/>
    </row>
    <row r="71" spans="1:126" x14ac:dyDescent="0.25">
      <c r="A71" s="55">
        <v>23</v>
      </c>
      <c r="B71" s="49"/>
      <c r="C71" s="48"/>
      <c r="D71" s="50"/>
      <c r="E71" s="49" t="s">
        <v>73</v>
      </c>
      <c r="F71" s="51"/>
      <c r="G71" s="51"/>
      <c r="H71" s="52"/>
      <c r="I71" s="49"/>
      <c r="J71" s="49"/>
      <c r="K71" s="56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</row>
    <row r="72" spans="1:126" x14ac:dyDescent="0.25">
      <c r="A72" s="36">
        <v>24</v>
      </c>
      <c r="B72" s="6" t="s">
        <v>43</v>
      </c>
      <c r="C72" s="3" t="s">
        <v>44</v>
      </c>
      <c r="D72" s="37">
        <v>7704.75</v>
      </c>
      <c r="E72" s="15" t="s">
        <v>61</v>
      </c>
      <c r="F72" s="14"/>
      <c r="G72" s="14"/>
      <c r="H72" s="38">
        <v>2.1764999999999999</v>
      </c>
      <c r="I72" s="15" t="s">
        <v>61</v>
      </c>
      <c r="J72" s="15">
        <v>81547301213</v>
      </c>
      <c r="K72" s="39">
        <v>15704</v>
      </c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1"/>
    </row>
    <row r="73" spans="1:126" x14ac:dyDescent="0.25">
      <c r="A73" s="36">
        <v>24</v>
      </c>
      <c r="B73" s="6" t="s">
        <v>43</v>
      </c>
      <c r="C73" s="3" t="s">
        <v>44</v>
      </c>
      <c r="D73" s="37">
        <v>7704.75</v>
      </c>
      <c r="E73" s="15"/>
      <c r="F73" s="14"/>
      <c r="G73" s="14"/>
      <c r="H73" s="38"/>
      <c r="I73" s="15"/>
      <c r="J73" s="15"/>
      <c r="K73" s="39"/>
    </row>
    <row r="74" spans="1:126" x14ac:dyDescent="0.25">
      <c r="A74" s="55">
        <v>24</v>
      </c>
      <c r="B74" s="49"/>
      <c r="C74" s="48"/>
      <c r="D74" s="50"/>
      <c r="E74" s="49" t="s">
        <v>73</v>
      </c>
      <c r="F74" s="51"/>
      <c r="G74" s="51"/>
      <c r="H74" s="52"/>
      <c r="I74" s="49"/>
      <c r="J74" s="49"/>
      <c r="K74" s="56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</row>
    <row r="75" spans="1:126" x14ac:dyDescent="0.25">
      <c r="A75" s="36">
        <v>25</v>
      </c>
      <c r="B75" s="6" t="s">
        <v>53</v>
      </c>
      <c r="C75" s="3" t="s">
        <v>7</v>
      </c>
      <c r="D75" s="37">
        <v>445</v>
      </c>
      <c r="E75" s="15"/>
      <c r="F75" s="14"/>
      <c r="G75" s="14"/>
      <c r="H75" s="38"/>
      <c r="I75" s="15"/>
      <c r="J75" s="15"/>
      <c r="K75" s="39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1"/>
    </row>
    <row r="76" spans="1:126" x14ac:dyDescent="0.25">
      <c r="A76" s="36">
        <v>25</v>
      </c>
      <c r="B76" s="6" t="s">
        <v>53</v>
      </c>
      <c r="C76" s="3" t="s">
        <v>7</v>
      </c>
      <c r="D76" s="37">
        <v>445</v>
      </c>
      <c r="E76" s="15"/>
      <c r="F76" s="14"/>
      <c r="G76" s="14"/>
      <c r="H76" s="38"/>
      <c r="I76" s="15"/>
      <c r="J76" s="15"/>
      <c r="K76" s="39"/>
    </row>
    <row r="77" spans="1:126" x14ac:dyDescent="0.25">
      <c r="A77" s="55">
        <v>25</v>
      </c>
      <c r="B77" s="49"/>
      <c r="C77" s="48"/>
      <c r="D77" s="50"/>
      <c r="E77" s="49" t="s">
        <v>73</v>
      </c>
      <c r="F77" s="51"/>
      <c r="G77" s="51"/>
      <c r="H77" s="52"/>
      <c r="I77" s="49"/>
      <c r="J77" s="49"/>
      <c r="K77" s="56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</row>
    <row r="78" spans="1:126" x14ac:dyDescent="0.25">
      <c r="A78" s="36">
        <v>26</v>
      </c>
      <c r="B78" s="6" t="s">
        <v>16</v>
      </c>
      <c r="C78" s="3" t="s">
        <v>7</v>
      </c>
      <c r="D78" s="37">
        <v>135</v>
      </c>
      <c r="E78" s="15" t="s">
        <v>61</v>
      </c>
      <c r="F78" s="14"/>
      <c r="G78" s="14"/>
      <c r="H78" s="38">
        <v>3.7919999999999998</v>
      </c>
      <c r="I78" s="15" t="s">
        <v>61</v>
      </c>
      <c r="J78" s="15">
        <v>81547301036</v>
      </c>
      <c r="K78" s="39">
        <v>25082</v>
      </c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1"/>
    </row>
    <row r="79" spans="1:126" x14ac:dyDescent="0.25">
      <c r="A79" s="36">
        <v>26</v>
      </c>
      <c r="B79" s="6" t="s">
        <v>16</v>
      </c>
      <c r="C79" s="3" t="s">
        <v>7</v>
      </c>
      <c r="D79" s="37">
        <v>135</v>
      </c>
      <c r="E79" s="15"/>
      <c r="F79" s="14"/>
      <c r="G79" s="14"/>
      <c r="H79" s="38"/>
      <c r="I79" s="15"/>
      <c r="J79" s="15"/>
      <c r="K79" s="39"/>
    </row>
    <row r="80" spans="1:126" x14ac:dyDescent="0.25">
      <c r="A80" s="55">
        <v>26</v>
      </c>
      <c r="B80" s="49"/>
      <c r="C80" s="48"/>
      <c r="D80" s="50"/>
      <c r="E80" s="49" t="s">
        <v>73</v>
      </c>
      <c r="F80" s="51"/>
      <c r="G80" s="51"/>
      <c r="H80" s="52"/>
      <c r="I80" s="49"/>
      <c r="J80" s="49"/>
      <c r="K80" s="56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</row>
    <row r="81" spans="1:126" x14ac:dyDescent="0.25">
      <c r="A81" s="36">
        <v>27</v>
      </c>
      <c r="B81" s="6" t="s">
        <v>42</v>
      </c>
      <c r="C81" s="3" t="s">
        <v>7</v>
      </c>
      <c r="D81" s="37">
        <v>0</v>
      </c>
      <c r="E81" s="15"/>
      <c r="F81" s="14"/>
      <c r="G81" s="14"/>
      <c r="H81" s="38"/>
      <c r="I81" s="15"/>
      <c r="J81" s="15"/>
      <c r="K81" s="39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1"/>
    </row>
    <row r="82" spans="1:126" x14ac:dyDescent="0.25">
      <c r="A82" s="36">
        <v>27</v>
      </c>
      <c r="B82" s="6" t="s">
        <v>42</v>
      </c>
      <c r="C82" s="3" t="s">
        <v>7</v>
      </c>
      <c r="D82" s="37">
        <v>0</v>
      </c>
      <c r="E82" s="15"/>
      <c r="F82" s="14"/>
      <c r="G82" s="14"/>
      <c r="H82" s="38"/>
      <c r="I82" s="15"/>
      <c r="J82" s="15"/>
      <c r="K82" s="39"/>
    </row>
    <row r="83" spans="1:126" ht="8.25" customHeight="1" x14ac:dyDescent="0.25">
      <c r="A83" s="48">
        <v>27</v>
      </c>
      <c r="B83" s="49"/>
      <c r="C83" s="48"/>
      <c r="D83" s="50"/>
      <c r="E83" s="49" t="s">
        <v>73</v>
      </c>
      <c r="F83" s="51"/>
      <c r="G83" s="51"/>
      <c r="H83" s="52"/>
      <c r="I83" s="49"/>
      <c r="J83" s="49"/>
      <c r="K83" s="53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</row>
    <row r="84" spans="1:126" ht="14.25" customHeight="1" x14ac:dyDescent="0.25">
      <c r="A84" s="3">
        <v>28</v>
      </c>
      <c r="B84" s="6" t="s">
        <v>17</v>
      </c>
      <c r="C84" s="3" t="s">
        <v>7</v>
      </c>
      <c r="D84" s="37">
        <v>9854</v>
      </c>
      <c r="E84" s="15" t="s">
        <v>61</v>
      </c>
      <c r="F84" s="14"/>
      <c r="G84" s="14"/>
      <c r="H84" s="38">
        <v>3.6444999999999999</v>
      </c>
      <c r="I84" s="15" t="s">
        <v>61</v>
      </c>
      <c r="J84" s="15">
        <v>81547301034</v>
      </c>
      <c r="K84" s="57">
        <v>25079</v>
      </c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1"/>
    </row>
    <row r="85" spans="1:126" ht="14.25" customHeight="1" x14ac:dyDescent="0.25">
      <c r="A85" s="3">
        <v>28</v>
      </c>
      <c r="B85" s="6" t="s">
        <v>17</v>
      </c>
      <c r="C85" s="3" t="s">
        <v>7</v>
      </c>
      <c r="D85" s="37">
        <v>9854</v>
      </c>
      <c r="E85" s="15"/>
      <c r="F85" s="14"/>
      <c r="G85" s="14"/>
      <c r="H85" s="38"/>
      <c r="I85" s="15"/>
      <c r="J85" s="15"/>
      <c r="K85" s="57"/>
    </row>
    <row r="86" spans="1:126" ht="8.25" customHeight="1" x14ac:dyDescent="0.25">
      <c r="A86" s="48">
        <v>28</v>
      </c>
      <c r="B86" s="49"/>
      <c r="C86" s="48"/>
      <c r="D86" s="50"/>
      <c r="E86" s="49" t="s">
        <v>73</v>
      </c>
      <c r="F86" s="51"/>
      <c r="G86" s="51"/>
      <c r="H86" s="52"/>
      <c r="I86" s="49"/>
      <c r="J86" s="49"/>
      <c r="K86" s="53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</row>
    <row r="87" spans="1:126" ht="12" customHeight="1" x14ac:dyDescent="0.25">
      <c r="A87" s="3">
        <v>29</v>
      </c>
      <c r="B87" s="6" t="s">
        <v>30</v>
      </c>
      <c r="C87" s="3" t="s">
        <v>7</v>
      </c>
      <c r="D87" s="37">
        <v>2104</v>
      </c>
      <c r="E87" s="15" t="s">
        <v>61</v>
      </c>
      <c r="F87" s="14"/>
      <c r="G87" s="14"/>
      <c r="H87" s="38">
        <v>3.8954</v>
      </c>
      <c r="I87" s="15" t="s">
        <v>61</v>
      </c>
      <c r="J87" s="15">
        <v>81547301033</v>
      </c>
      <c r="K87" s="57">
        <v>25078</v>
      </c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1"/>
    </row>
    <row r="88" spans="1:126" ht="12" customHeight="1" x14ac:dyDescent="0.25">
      <c r="A88" s="3">
        <v>29</v>
      </c>
      <c r="B88" s="6" t="s">
        <v>30</v>
      </c>
      <c r="C88" s="3" t="s">
        <v>7</v>
      </c>
      <c r="D88" s="37">
        <v>2104</v>
      </c>
      <c r="E88" s="15"/>
      <c r="F88" s="14"/>
      <c r="G88" s="14"/>
      <c r="H88" s="38"/>
      <c r="I88" s="15"/>
      <c r="J88" s="15"/>
      <c r="K88" s="57"/>
    </row>
    <row r="89" spans="1:126" ht="8.25" customHeight="1" x14ac:dyDescent="0.25">
      <c r="A89" s="48">
        <v>29</v>
      </c>
      <c r="B89" s="49"/>
      <c r="C89" s="48"/>
      <c r="D89" s="50"/>
      <c r="E89" s="49" t="s">
        <v>73</v>
      </c>
      <c r="F89" s="51"/>
      <c r="G89" s="51"/>
      <c r="H89" s="52"/>
      <c r="I89" s="49"/>
      <c r="J89" s="49"/>
      <c r="K89" s="53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</row>
    <row r="90" spans="1:126" ht="14.25" customHeight="1" x14ac:dyDescent="0.25">
      <c r="A90" s="3">
        <v>30</v>
      </c>
      <c r="B90" s="6" t="s">
        <v>31</v>
      </c>
      <c r="C90" s="3" t="s">
        <v>7</v>
      </c>
      <c r="D90" s="37">
        <v>516</v>
      </c>
      <c r="E90" s="15" t="s">
        <v>61</v>
      </c>
      <c r="F90" s="14"/>
      <c r="G90" s="14"/>
      <c r="H90" s="38">
        <v>3.9986999999999999</v>
      </c>
      <c r="I90" s="15" t="s">
        <v>61</v>
      </c>
      <c r="J90" s="15">
        <v>81547301032</v>
      </c>
      <c r="K90" s="57">
        <v>25077</v>
      </c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1"/>
    </row>
    <row r="91" spans="1:126" ht="14.25" customHeight="1" x14ac:dyDescent="0.25">
      <c r="A91" s="3">
        <v>30</v>
      </c>
      <c r="B91" s="6" t="s">
        <v>31</v>
      </c>
      <c r="C91" s="3" t="s">
        <v>7</v>
      </c>
      <c r="D91" s="37">
        <v>516</v>
      </c>
      <c r="E91" s="15"/>
      <c r="F91" s="14"/>
      <c r="G91" s="14"/>
      <c r="H91" s="38"/>
      <c r="I91" s="15"/>
      <c r="J91" s="15"/>
      <c r="K91" s="57"/>
    </row>
    <row r="92" spans="1:126" ht="8.25" customHeight="1" x14ac:dyDescent="0.25">
      <c r="A92" s="48">
        <v>30</v>
      </c>
      <c r="B92" s="49"/>
      <c r="C92" s="48"/>
      <c r="D92" s="50"/>
      <c r="E92" s="49" t="s">
        <v>73</v>
      </c>
      <c r="F92" s="51"/>
      <c r="G92" s="51"/>
      <c r="H92" s="52"/>
      <c r="I92" s="49"/>
      <c r="J92" s="49"/>
      <c r="K92" s="53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</row>
    <row r="93" spans="1:126" ht="16.5" customHeight="1" x14ac:dyDescent="0.25">
      <c r="A93" s="3">
        <v>31</v>
      </c>
      <c r="B93" s="6" t="s">
        <v>12</v>
      </c>
      <c r="C93" s="3" t="s">
        <v>4</v>
      </c>
      <c r="D93" s="37">
        <v>17398</v>
      </c>
      <c r="E93" s="15"/>
      <c r="F93" s="14"/>
      <c r="G93" s="14"/>
      <c r="H93" s="38"/>
      <c r="I93" s="15"/>
      <c r="J93" s="15"/>
      <c r="K93" s="57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1"/>
    </row>
    <row r="94" spans="1:126" ht="16.5" customHeight="1" x14ac:dyDescent="0.25">
      <c r="A94" s="3">
        <v>31</v>
      </c>
      <c r="B94" s="6" t="s">
        <v>12</v>
      </c>
      <c r="C94" s="3" t="s">
        <v>4</v>
      </c>
      <c r="D94" s="37">
        <v>17398</v>
      </c>
      <c r="E94" s="15"/>
      <c r="F94" s="14"/>
      <c r="G94" s="14"/>
      <c r="H94" s="38"/>
      <c r="I94" s="15"/>
      <c r="J94" s="15"/>
      <c r="K94" s="57"/>
    </row>
    <row r="95" spans="1:126" ht="8.25" customHeight="1" x14ac:dyDescent="0.25">
      <c r="A95" s="48">
        <v>31</v>
      </c>
      <c r="B95" s="49"/>
      <c r="C95" s="48"/>
      <c r="D95" s="50"/>
      <c r="E95" s="49" t="s">
        <v>73</v>
      </c>
      <c r="F95" s="51"/>
      <c r="G95" s="51"/>
      <c r="H95" s="52"/>
      <c r="I95" s="49"/>
      <c r="J95" s="49"/>
      <c r="K95" s="53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</row>
    <row r="96" spans="1:126" x14ac:dyDescent="0.25">
      <c r="A96" s="3">
        <v>32</v>
      </c>
      <c r="B96" s="6" t="s">
        <v>11</v>
      </c>
      <c r="C96" s="3" t="s">
        <v>4</v>
      </c>
      <c r="D96" s="37">
        <v>27100</v>
      </c>
      <c r="E96" s="15"/>
      <c r="F96" s="14"/>
      <c r="G96" s="14"/>
      <c r="H96" s="38"/>
      <c r="I96" s="15"/>
      <c r="J96" s="15"/>
      <c r="K96" s="57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1"/>
    </row>
    <row r="97" spans="1:126" x14ac:dyDescent="0.25">
      <c r="A97" s="3">
        <v>32</v>
      </c>
      <c r="B97" s="6" t="s">
        <v>11</v>
      </c>
      <c r="C97" s="3" t="s">
        <v>4</v>
      </c>
      <c r="D97" s="37">
        <v>27100</v>
      </c>
      <c r="E97" s="15"/>
      <c r="F97" s="14"/>
      <c r="G97" s="14"/>
      <c r="H97" s="38"/>
      <c r="I97" s="15"/>
      <c r="J97" s="15"/>
      <c r="K97" s="57"/>
    </row>
    <row r="98" spans="1:126" ht="8.25" customHeight="1" x14ac:dyDescent="0.25">
      <c r="A98" s="48">
        <v>32</v>
      </c>
      <c r="B98" s="49"/>
      <c r="C98" s="48"/>
      <c r="D98" s="50"/>
      <c r="E98" s="49" t="s">
        <v>73</v>
      </c>
      <c r="F98" s="51"/>
      <c r="G98" s="51"/>
      <c r="H98" s="52"/>
      <c r="I98" s="49"/>
      <c r="J98" s="49"/>
      <c r="K98" s="53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</row>
    <row r="99" spans="1:126" x14ac:dyDescent="0.25">
      <c r="A99" s="3">
        <v>33</v>
      </c>
      <c r="B99" s="6" t="s">
        <v>9</v>
      </c>
      <c r="C99" s="3" t="s">
        <v>10</v>
      </c>
      <c r="D99" s="37">
        <v>468</v>
      </c>
      <c r="E99" s="15" t="s">
        <v>61</v>
      </c>
      <c r="F99" s="14"/>
      <c r="G99" s="14"/>
      <c r="H99" s="38">
        <v>9.4499999999999993</v>
      </c>
      <c r="I99" s="15" t="s">
        <v>62</v>
      </c>
      <c r="J99" s="15">
        <v>5231400262</v>
      </c>
      <c r="K99" s="57">
        <v>154307</v>
      </c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1"/>
    </row>
    <row r="100" spans="1:126" x14ac:dyDescent="0.25">
      <c r="A100" s="3">
        <v>33</v>
      </c>
      <c r="B100" s="6" t="s">
        <v>9</v>
      </c>
      <c r="C100" s="3" t="s">
        <v>10</v>
      </c>
      <c r="D100" s="37">
        <v>468</v>
      </c>
      <c r="E100" s="15"/>
      <c r="F100" s="14"/>
      <c r="G100" s="14"/>
      <c r="H100" s="38"/>
      <c r="I100" s="15"/>
      <c r="J100" s="15"/>
      <c r="K100" s="57"/>
    </row>
    <row r="101" spans="1:126" ht="8.25" customHeight="1" x14ac:dyDescent="0.25">
      <c r="A101" s="48">
        <v>33</v>
      </c>
      <c r="B101" s="49"/>
      <c r="C101" s="48"/>
      <c r="D101" s="50"/>
      <c r="E101" s="49" t="s">
        <v>73</v>
      </c>
      <c r="F101" s="51"/>
      <c r="G101" s="51"/>
      <c r="H101" s="52"/>
      <c r="I101" s="49"/>
      <c r="J101" s="49"/>
      <c r="K101" s="53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</row>
    <row r="102" spans="1:126" x14ac:dyDescent="0.25">
      <c r="A102" s="3">
        <v>34</v>
      </c>
      <c r="B102" s="6" t="s">
        <v>6</v>
      </c>
      <c r="C102" s="3" t="s">
        <v>5</v>
      </c>
      <c r="D102" s="37">
        <v>402</v>
      </c>
      <c r="E102" s="15" t="s">
        <v>61</v>
      </c>
      <c r="F102" s="14"/>
      <c r="G102" s="14"/>
      <c r="H102" s="38">
        <v>8.49</v>
      </c>
      <c r="I102" s="15" t="s">
        <v>63</v>
      </c>
      <c r="J102" s="15">
        <v>5231400271</v>
      </c>
      <c r="K102" s="57">
        <v>155307</v>
      </c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1"/>
    </row>
    <row r="103" spans="1:126" x14ac:dyDescent="0.25">
      <c r="A103" s="3">
        <v>34</v>
      </c>
      <c r="B103" s="6" t="s">
        <v>6</v>
      </c>
      <c r="C103" s="3" t="s">
        <v>5</v>
      </c>
      <c r="D103" s="37">
        <v>402</v>
      </c>
      <c r="E103" s="15"/>
      <c r="F103" s="14"/>
      <c r="G103" s="14"/>
      <c r="H103" s="38"/>
      <c r="I103" s="15"/>
      <c r="J103" s="15"/>
      <c r="K103" s="57"/>
    </row>
    <row r="104" spans="1:126" ht="8.25" customHeight="1" x14ac:dyDescent="0.25">
      <c r="A104" s="48">
        <v>34</v>
      </c>
      <c r="B104" s="49"/>
      <c r="C104" s="48"/>
      <c r="D104" s="50"/>
      <c r="E104" s="49" t="s">
        <v>73</v>
      </c>
      <c r="F104" s="51"/>
      <c r="G104" s="51"/>
      <c r="H104" s="52"/>
      <c r="I104" s="49"/>
      <c r="J104" s="49"/>
      <c r="K104" s="53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</row>
    <row r="105" spans="1:126" x14ac:dyDescent="0.25">
      <c r="A105" s="3">
        <v>35</v>
      </c>
      <c r="B105" s="6" t="s">
        <v>13</v>
      </c>
      <c r="C105" s="3" t="s">
        <v>4</v>
      </c>
      <c r="D105" s="37">
        <v>64106</v>
      </c>
      <c r="E105" s="15"/>
      <c r="F105" s="14"/>
      <c r="G105" s="14"/>
      <c r="H105" s="38"/>
      <c r="I105" s="15"/>
      <c r="J105" s="15"/>
      <c r="K105" s="57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1"/>
    </row>
    <row r="106" spans="1:126" x14ac:dyDescent="0.25">
      <c r="A106" s="3">
        <v>35</v>
      </c>
      <c r="B106" s="6" t="s">
        <v>13</v>
      </c>
      <c r="C106" s="3" t="s">
        <v>4</v>
      </c>
      <c r="D106" s="37">
        <v>64106</v>
      </c>
      <c r="E106" s="15"/>
      <c r="F106" s="14"/>
      <c r="G106" s="14"/>
      <c r="H106" s="38"/>
      <c r="I106" s="15"/>
      <c r="J106" s="15"/>
      <c r="K106" s="57"/>
    </row>
    <row r="107" spans="1:126" ht="8.25" customHeight="1" x14ac:dyDescent="0.25">
      <c r="A107" s="48">
        <v>35</v>
      </c>
      <c r="B107" s="49"/>
      <c r="C107" s="48"/>
      <c r="D107" s="50"/>
      <c r="E107" s="49" t="s">
        <v>73</v>
      </c>
      <c r="F107" s="51"/>
      <c r="G107" s="51"/>
      <c r="H107" s="52"/>
      <c r="I107" s="49"/>
      <c r="J107" s="49"/>
      <c r="K107" s="53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</row>
    <row r="108" spans="1:126" x14ac:dyDescent="0.25">
      <c r="A108" s="3">
        <v>36</v>
      </c>
      <c r="B108" s="6" t="s">
        <v>14</v>
      </c>
      <c r="C108" s="3" t="s">
        <v>4</v>
      </c>
      <c r="D108" s="37">
        <v>25040</v>
      </c>
      <c r="E108" s="15"/>
      <c r="F108" s="14"/>
      <c r="G108" s="14"/>
      <c r="H108" s="38"/>
      <c r="I108" s="15"/>
      <c r="J108" s="15"/>
      <c r="K108" s="57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1"/>
    </row>
    <row r="109" spans="1:126" ht="30" x14ac:dyDescent="0.25">
      <c r="A109" s="3">
        <v>36</v>
      </c>
      <c r="B109" s="6" t="s">
        <v>14</v>
      </c>
      <c r="C109" s="3" t="s">
        <v>4</v>
      </c>
      <c r="D109" s="37">
        <v>25040</v>
      </c>
      <c r="E109" s="15" t="s">
        <v>67</v>
      </c>
      <c r="F109" s="14"/>
      <c r="G109" s="14"/>
      <c r="H109" s="38">
        <v>0.24990000000000001</v>
      </c>
      <c r="I109" s="15" t="s">
        <v>71</v>
      </c>
      <c r="J109" s="15">
        <v>39614413911</v>
      </c>
      <c r="K109" s="57">
        <v>43525</v>
      </c>
    </row>
    <row r="110" spans="1:126" ht="8.25" customHeight="1" x14ac:dyDescent="0.25">
      <c r="A110" s="48">
        <v>36</v>
      </c>
      <c r="B110" s="49"/>
      <c r="C110" s="48"/>
      <c r="D110" s="50"/>
      <c r="E110" s="49" t="s">
        <v>73</v>
      </c>
      <c r="F110" s="51"/>
      <c r="G110" s="51"/>
      <c r="H110" s="52"/>
      <c r="I110" s="49"/>
      <c r="J110" s="49"/>
      <c r="K110" s="53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</row>
    <row r="111" spans="1:126" x14ac:dyDescent="0.25">
      <c r="A111" s="3">
        <v>37</v>
      </c>
      <c r="B111" s="6" t="s">
        <v>18</v>
      </c>
      <c r="C111" s="3" t="s">
        <v>4</v>
      </c>
      <c r="D111" s="37">
        <v>1755385</v>
      </c>
      <c r="E111" s="15" t="s">
        <v>61</v>
      </c>
      <c r="F111" s="14"/>
      <c r="G111" s="14"/>
      <c r="H111" s="38">
        <v>0.30120000000000002</v>
      </c>
      <c r="I111" s="15" t="s">
        <v>61</v>
      </c>
      <c r="J111" s="15">
        <v>81547301149</v>
      </c>
      <c r="K111" s="57">
        <v>25388</v>
      </c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1"/>
    </row>
    <row r="112" spans="1:126" x14ac:dyDescent="0.25">
      <c r="A112" s="3">
        <v>37</v>
      </c>
      <c r="B112" s="6" t="s">
        <v>18</v>
      </c>
      <c r="C112" s="3" t="s">
        <v>4</v>
      </c>
      <c r="D112" s="37">
        <v>1755385</v>
      </c>
      <c r="E112" s="15" t="s">
        <v>67</v>
      </c>
      <c r="F112" s="14"/>
      <c r="G112" s="14"/>
      <c r="H112" s="38">
        <v>0.2014</v>
      </c>
      <c r="I112" s="15" t="s">
        <v>70</v>
      </c>
      <c r="J112" s="15">
        <v>41900056162</v>
      </c>
      <c r="K112" s="57">
        <v>19356</v>
      </c>
    </row>
    <row r="113" spans="1:126" ht="8.25" customHeight="1" x14ac:dyDescent="0.25">
      <c r="A113" s="48">
        <v>37</v>
      </c>
      <c r="B113" s="49"/>
      <c r="C113" s="48"/>
      <c r="D113" s="50"/>
      <c r="E113" s="49" t="s">
        <v>73</v>
      </c>
      <c r="F113" s="51"/>
      <c r="G113" s="51"/>
      <c r="H113" s="52"/>
      <c r="I113" s="49"/>
      <c r="J113" s="49"/>
      <c r="K113" s="53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</row>
    <row r="114" spans="1:126" x14ac:dyDescent="0.25">
      <c r="A114" s="3">
        <v>38</v>
      </c>
      <c r="B114" s="6" t="s">
        <v>37</v>
      </c>
      <c r="C114" s="3" t="s">
        <v>5</v>
      </c>
      <c r="D114" s="37">
        <v>771</v>
      </c>
      <c r="E114" s="15" t="s">
        <v>61</v>
      </c>
      <c r="F114" s="14"/>
      <c r="G114" s="14"/>
      <c r="H114" s="38">
        <v>10.59</v>
      </c>
      <c r="I114" s="15" t="s">
        <v>61</v>
      </c>
      <c r="J114" s="15">
        <v>1400000628</v>
      </c>
      <c r="K114" s="57">
        <v>6004</v>
      </c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1"/>
    </row>
    <row r="115" spans="1:126" x14ac:dyDescent="0.25">
      <c r="A115" s="3">
        <v>38</v>
      </c>
      <c r="B115" s="6" t="s">
        <v>37</v>
      </c>
      <c r="C115" s="3" t="s">
        <v>5</v>
      </c>
      <c r="D115" s="37">
        <v>771</v>
      </c>
      <c r="E115" s="15"/>
      <c r="F115" s="14"/>
      <c r="G115" s="14"/>
      <c r="H115" s="38"/>
      <c r="I115" s="15"/>
      <c r="J115" s="15"/>
      <c r="K115" s="57"/>
    </row>
    <row r="116" spans="1:126" ht="8.25" customHeight="1" x14ac:dyDescent="0.25">
      <c r="A116" s="48">
        <v>38</v>
      </c>
      <c r="B116" s="49"/>
      <c r="C116" s="48"/>
      <c r="D116" s="50"/>
      <c r="E116" s="49" t="s">
        <v>73</v>
      </c>
      <c r="F116" s="51"/>
      <c r="G116" s="51"/>
      <c r="H116" s="52"/>
      <c r="I116" s="49"/>
      <c r="J116" s="49"/>
      <c r="K116" s="53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</row>
    <row r="117" spans="1:126" x14ac:dyDescent="0.25">
      <c r="A117" s="3">
        <v>39</v>
      </c>
      <c r="B117" s="6" t="s">
        <v>55</v>
      </c>
      <c r="C117" s="3" t="s">
        <v>54</v>
      </c>
      <c r="D117" s="37">
        <v>138</v>
      </c>
      <c r="E117" s="15" t="s">
        <v>61</v>
      </c>
      <c r="F117" s="14"/>
      <c r="G117" s="14"/>
      <c r="H117" s="38">
        <v>18.649999999999999</v>
      </c>
      <c r="I117" s="15" t="s">
        <v>61</v>
      </c>
      <c r="J117" s="15">
        <v>81547301705</v>
      </c>
      <c r="K117" s="57">
        <v>372004</v>
      </c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1"/>
    </row>
    <row r="118" spans="1:126" x14ac:dyDescent="0.25">
      <c r="A118" s="3">
        <v>39</v>
      </c>
      <c r="B118" s="6" t="s">
        <v>55</v>
      </c>
      <c r="C118" s="3" t="s">
        <v>54</v>
      </c>
      <c r="D118" s="37">
        <v>138</v>
      </c>
      <c r="E118" s="15"/>
      <c r="F118" s="14"/>
      <c r="G118" s="14"/>
      <c r="H118" s="38"/>
      <c r="I118" s="15"/>
      <c r="J118" s="15"/>
      <c r="K118" s="57"/>
    </row>
    <row r="119" spans="1:126" ht="8.25" customHeight="1" x14ac:dyDescent="0.25">
      <c r="A119" s="48">
        <v>39</v>
      </c>
      <c r="B119" s="49"/>
      <c r="C119" s="48"/>
      <c r="D119" s="50"/>
      <c r="E119" s="49" t="s">
        <v>73</v>
      </c>
      <c r="F119" s="51"/>
      <c r="G119" s="51"/>
      <c r="H119" s="52"/>
      <c r="I119" s="49"/>
      <c r="J119" s="49"/>
      <c r="K119" s="53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</row>
    <row r="120" spans="1:126" x14ac:dyDescent="0.25">
      <c r="A120" s="3">
        <v>40</v>
      </c>
      <c r="B120" s="6" t="s">
        <v>56</v>
      </c>
      <c r="C120" s="3" t="s">
        <v>54</v>
      </c>
      <c r="D120" s="37">
        <v>106</v>
      </c>
      <c r="E120" s="15" t="s">
        <v>61</v>
      </c>
      <c r="F120" s="14"/>
      <c r="G120" s="14"/>
      <c r="H120" s="38">
        <v>18.96</v>
      </c>
      <c r="I120" s="15" t="s">
        <v>61</v>
      </c>
      <c r="J120" s="15">
        <v>81547301706</v>
      </c>
      <c r="K120" s="57">
        <v>372005</v>
      </c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1"/>
    </row>
    <row r="121" spans="1:126" x14ac:dyDescent="0.25">
      <c r="A121" s="3">
        <v>40</v>
      </c>
      <c r="B121" s="6" t="s">
        <v>56</v>
      </c>
      <c r="C121" s="3" t="s">
        <v>54</v>
      </c>
      <c r="D121" s="37">
        <v>106</v>
      </c>
      <c r="E121" s="15"/>
      <c r="F121" s="14"/>
      <c r="G121" s="14"/>
      <c r="H121" s="38"/>
      <c r="I121" s="15"/>
      <c r="J121" s="15"/>
      <c r="K121" s="57"/>
    </row>
    <row r="122" spans="1:126" ht="8.25" customHeight="1" x14ac:dyDescent="0.25">
      <c r="A122" s="48">
        <v>40</v>
      </c>
      <c r="B122" s="49"/>
      <c r="C122" s="48"/>
      <c r="D122" s="50"/>
      <c r="E122" s="49" t="s">
        <v>73</v>
      </c>
      <c r="F122" s="51"/>
      <c r="G122" s="51"/>
      <c r="H122" s="52"/>
      <c r="I122" s="49"/>
      <c r="J122" s="49"/>
      <c r="K122" s="53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</row>
    <row r="123" spans="1:126" x14ac:dyDescent="0.25">
      <c r="A123" s="8" t="s">
        <v>58</v>
      </c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</row>
    <row r="124" spans="1:126" x14ac:dyDescent="0.25"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</row>
  </sheetData>
  <autoFilter ref="A2:DV2" xr:uid="{BCA3F1AD-6DF2-4302-B7F4-CEB69EC72D65}">
    <sortState xmlns:xlrd2="http://schemas.microsoft.com/office/spreadsheetml/2017/richdata2" ref="A3:DV123">
      <sortCondition ref="A2"/>
    </sortState>
  </autoFilter>
  <mergeCells count="1">
    <mergeCell ref="A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492A06E1AA0E458E51AB81E27F2AD3" ma:contentTypeVersion="14" ma:contentTypeDescription="Create a new document." ma:contentTypeScope="" ma:versionID="b9fc2584c0bf0d058556d381f8bc4e52">
  <xsd:schema xmlns:xsd="http://www.w3.org/2001/XMLSchema" xmlns:xs="http://www.w3.org/2001/XMLSchema" xmlns:p="http://schemas.microsoft.com/office/2006/metadata/properties" xmlns:ns3="91f1f872-c763-498b-aa18-a416a081c007" xmlns:ns4="f610de75-f8c6-40c2-bf45-9af54482b53e" targetNamespace="http://schemas.microsoft.com/office/2006/metadata/properties" ma:root="true" ma:fieldsID="db300ccabb5d62fe8532f10584e5b7ec" ns3:_="" ns4:_="">
    <xsd:import namespace="91f1f872-c763-498b-aa18-a416a081c007"/>
    <xsd:import namespace="f610de75-f8c6-40c2-bf45-9af54482b5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SearchPropertie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1f872-c763-498b-aa18-a416a081c0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10de75-f8c6-40c2-bf45-9af54482b53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1f1f872-c763-498b-aa18-a416a081c007" xsi:nil="true"/>
  </documentManagement>
</p:properties>
</file>

<file path=customXml/itemProps1.xml><?xml version="1.0" encoding="utf-8"?>
<ds:datastoreItem xmlns:ds="http://schemas.openxmlformats.org/officeDocument/2006/customXml" ds:itemID="{5AD1D83E-4BD6-4FA5-85BD-746132CDD1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f1f872-c763-498b-aa18-a416a081c007"/>
    <ds:schemaRef ds:uri="f610de75-f8c6-40c2-bf45-9af54482b5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F42854-F3A0-4746-9AF5-B4B6364FF1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5D2B34-F774-43A0-8836-EBF0E02A491C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91f1f872-c763-498b-aa18-a416a081c007"/>
    <ds:schemaRef ds:uri="f610de75-f8c6-40c2-bf45-9af54482b53e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23-24 Dairy Items</vt:lpstr>
      <vt:lpstr>Dayton Pub Trailer Drop Price</vt:lpstr>
      <vt:lpstr>'23-24 Dairy Items'!Print_Area</vt:lpstr>
      <vt:lpstr>'23-24 Dairy Items'!Print_Titles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Daugherty</dc:creator>
  <cp:lastModifiedBy>Bonnie Muckenthaler</cp:lastModifiedBy>
  <cp:lastPrinted>2024-03-14T19:36:55Z</cp:lastPrinted>
  <dcterms:created xsi:type="dcterms:W3CDTF">2023-04-10T15:25:24Z</dcterms:created>
  <dcterms:modified xsi:type="dcterms:W3CDTF">2024-05-07T21:06:40Z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0x0101005D492A06E1AA0E458E51AB81E27F2AD3</vt:lpwstr>
  </property>
</Properties>
</file>